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20"/>
  </bookViews>
  <sheets>
    <sheet name="Army Builder" sheetId="1" r:id="rId1"/>
    <sheet name="Ex. 1 British Peninsular" sheetId="4" r:id="rId2"/>
    <sheet name="Ex. 2 French Peninsular" sheetId="3" r:id="rId3"/>
  </sheets>
  <definedNames>
    <definedName name="_xlnm.Print_Area" localSheetId="0">'Army Builder'!$A$1:$Z$33</definedName>
    <definedName name="_xlnm.Print_Area" localSheetId="1">'Ex. 1 British Peninsular'!$A$1:$Z$33</definedName>
    <definedName name="_xlnm.Print_Area" localSheetId="2">'Ex. 2 French Peninsular'!$A$1:$Z$33</definedName>
  </definedNames>
  <calcPr calcId="125725"/>
</workbook>
</file>

<file path=xl/calcChain.xml><?xml version="1.0" encoding="utf-8"?>
<calcChain xmlns="http://schemas.openxmlformats.org/spreadsheetml/2006/main">
  <c r="Z33" i="4"/>
  <c r="N33"/>
  <c r="J33"/>
  <c r="E33"/>
  <c r="Y33" s="1"/>
  <c r="Z32"/>
  <c r="N32"/>
  <c r="Y32" s="1"/>
  <c r="J32"/>
  <c r="E32"/>
  <c r="Z31"/>
  <c r="N31"/>
  <c r="J31"/>
  <c r="E31"/>
  <c r="Y31" s="1"/>
  <c r="Z30"/>
  <c r="Z29" s="1"/>
  <c r="N30"/>
  <c r="J30"/>
  <c r="E30"/>
  <c r="Z25"/>
  <c r="X25"/>
  <c r="W25"/>
  <c r="U25"/>
  <c r="S25"/>
  <c r="R25"/>
  <c r="N25"/>
  <c r="J25"/>
  <c r="Y25" s="1"/>
  <c r="E25"/>
  <c r="Z24"/>
  <c r="X24"/>
  <c r="W24"/>
  <c r="U24"/>
  <c r="S24"/>
  <c r="R24"/>
  <c r="N24"/>
  <c r="J24"/>
  <c r="Y24" s="1"/>
  <c r="E24"/>
  <c r="Z23"/>
  <c r="X23"/>
  <c r="W23"/>
  <c r="U23"/>
  <c r="S23"/>
  <c r="R23"/>
  <c r="N23"/>
  <c r="J23"/>
  <c r="Y23" s="1"/>
  <c r="E23"/>
  <c r="Z22"/>
  <c r="X22"/>
  <c r="W22"/>
  <c r="U22"/>
  <c r="R22"/>
  <c r="S22" s="1"/>
  <c r="N22"/>
  <c r="J22"/>
  <c r="Y22" s="1"/>
  <c r="E22"/>
  <c r="Z21"/>
  <c r="Y18"/>
  <c r="Z17"/>
  <c r="X17"/>
  <c r="S17"/>
  <c r="N17"/>
  <c r="J17"/>
  <c r="Y17" s="1"/>
  <c r="E17"/>
  <c r="Z16"/>
  <c r="X16"/>
  <c r="S16"/>
  <c r="N16"/>
  <c r="J16"/>
  <c r="Y16" s="1"/>
  <c r="E16"/>
  <c r="Z15"/>
  <c r="X15"/>
  <c r="S15"/>
  <c r="N15"/>
  <c r="J15"/>
  <c r="Y15" s="1"/>
  <c r="E15"/>
  <c r="Z14"/>
  <c r="X14"/>
  <c r="S14"/>
  <c r="N14"/>
  <c r="J14"/>
  <c r="Y14" s="1"/>
  <c r="E14"/>
  <c r="Z13"/>
  <c r="X13"/>
  <c r="S13"/>
  <c r="N13"/>
  <c r="J13"/>
  <c r="Y13" s="1"/>
  <c r="E13"/>
  <c r="Z12"/>
  <c r="X12"/>
  <c r="S12"/>
  <c r="N12"/>
  <c r="J12"/>
  <c r="Y12" s="1"/>
  <c r="E12"/>
  <c r="S9"/>
  <c r="R9"/>
  <c r="Q9"/>
  <c r="P9"/>
  <c r="O9"/>
  <c r="R8"/>
  <c r="U9" s="1"/>
  <c r="H7"/>
  <c r="G7"/>
  <c r="F7"/>
  <c r="I7" s="1"/>
  <c r="T9" s="1"/>
  <c r="V6"/>
  <c r="N6"/>
  <c r="V5"/>
  <c r="Z33" i="3"/>
  <c r="N33"/>
  <c r="J33"/>
  <c r="E33"/>
  <c r="Y33" s="1"/>
  <c r="Z32"/>
  <c r="N32"/>
  <c r="J32"/>
  <c r="E32"/>
  <c r="Y32" s="1"/>
  <c r="Z31"/>
  <c r="N31"/>
  <c r="J31"/>
  <c r="E31"/>
  <c r="Y31" s="1"/>
  <c r="Z30"/>
  <c r="N30"/>
  <c r="J30"/>
  <c r="Y30" s="1"/>
  <c r="E30"/>
  <c r="Z29"/>
  <c r="Z25"/>
  <c r="X25"/>
  <c r="W25"/>
  <c r="U25"/>
  <c r="S25"/>
  <c r="R25"/>
  <c r="N25"/>
  <c r="J25"/>
  <c r="Y25" s="1"/>
  <c r="E25"/>
  <c r="Z24"/>
  <c r="X24"/>
  <c r="W24"/>
  <c r="U24"/>
  <c r="S24"/>
  <c r="R24"/>
  <c r="N24"/>
  <c r="J24"/>
  <c r="Y24" s="1"/>
  <c r="E24"/>
  <c r="Z23"/>
  <c r="X23"/>
  <c r="W23"/>
  <c r="U23"/>
  <c r="S23"/>
  <c r="R23"/>
  <c r="N23"/>
  <c r="J23"/>
  <c r="Y23" s="1"/>
  <c r="E23"/>
  <c r="Z22"/>
  <c r="Z21" s="1"/>
  <c r="X22"/>
  <c r="W22"/>
  <c r="U22"/>
  <c r="R22"/>
  <c r="N22"/>
  <c r="J22"/>
  <c r="E22"/>
  <c r="Y18"/>
  <c r="Z17"/>
  <c r="X17"/>
  <c r="S17"/>
  <c r="N17"/>
  <c r="J17"/>
  <c r="Y17" s="1"/>
  <c r="E17"/>
  <c r="Z16"/>
  <c r="X16"/>
  <c r="S16"/>
  <c r="N16"/>
  <c r="J16"/>
  <c r="Y16" s="1"/>
  <c r="E16"/>
  <c r="Z15"/>
  <c r="X15"/>
  <c r="S15"/>
  <c r="N15"/>
  <c r="J15"/>
  <c r="Y15" s="1"/>
  <c r="E15"/>
  <c r="Z14"/>
  <c r="X14"/>
  <c r="S14"/>
  <c r="N14"/>
  <c r="J14"/>
  <c r="Y14" s="1"/>
  <c r="E14"/>
  <c r="Z13"/>
  <c r="X13"/>
  <c r="S13"/>
  <c r="N13"/>
  <c r="J13"/>
  <c r="E13"/>
  <c r="Z12"/>
  <c r="X12"/>
  <c r="S12"/>
  <c r="N12"/>
  <c r="J12"/>
  <c r="Y12" s="1"/>
  <c r="E12"/>
  <c r="S9"/>
  <c r="R9"/>
  <c r="Q9"/>
  <c r="P9"/>
  <c r="O9"/>
  <c r="R8"/>
  <c r="U9" s="1"/>
  <c r="H7"/>
  <c r="G7"/>
  <c r="F7"/>
  <c r="V6"/>
  <c r="N6"/>
  <c r="V5"/>
  <c r="N6" i="1"/>
  <c r="Y18"/>
  <c r="N33"/>
  <c r="N32"/>
  <c r="N31"/>
  <c r="N30"/>
  <c r="J33"/>
  <c r="J32"/>
  <c r="J31"/>
  <c r="J30"/>
  <c r="E17"/>
  <c r="E16"/>
  <c r="E15"/>
  <c r="E14"/>
  <c r="E13"/>
  <c r="E12"/>
  <c r="S17"/>
  <c r="S16"/>
  <c r="S15"/>
  <c r="S14"/>
  <c r="S13"/>
  <c r="S12"/>
  <c r="S9"/>
  <c r="R9"/>
  <c r="Q9"/>
  <c r="P9"/>
  <c r="O9"/>
  <c r="H7"/>
  <c r="F7"/>
  <c r="G7"/>
  <c r="R8"/>
  <c r="U9" s="1"/>
  <c r="V6"/>
  <c r="V5"/>
  <c r="X17"/>
  <c r="X16"/>
  <c r="X15"/>
  <c r="X14"/>
  <c r="X13"/>
  <c r="X12"/>
  <c r="Z33"/>
  <c r="E33"/>
  <c r="Y33" s="1"/>
  <c r="Z32"/>
  <c r="E32"/>
  <c r="Y32" s="1"/>
  <c r="W25"/>
  <c r="W24"/>
  <c r="W23"/>
  <c r="U25"/>
  <c r="U24"/>
  <c r="U23"/>
  <c r="R25"/>
  <c r="R24"/>
  <c r="R23"/>
  <c r="W22"/>
  <c r="U22"/>
  <c r="R22"/>
  <c r="E25"/>
  <c r="E24"/>
  <c r="E23"/>
  <c r="E22"/>
  <c r="Z17"/>
  <c r="N17"/>
  <c r="J17"/>
  <c r="Y17" s="1"/>
  <c r="Z31"/>
  <c r="E31"/>
  <c r="Y31" s="1"/>
  <c r="Z25"/>
  <c r="X25"/>
  <c r="S25"/>
  <c r="N25"/>
  <c r="J25"/>
  <c r="Y25" s="1"/>
  <c r="Z24"/>
  <c r="X24"/>
  <c r="S24"/>
  <c r="N24"/>
  <c r="J24"/>
  <c r="Y24" s="1"/>
  <c r="Z23"/>
  <c r="X23"/>
  <c r="S23"/>
  <c r="N23"/>
  <c r="J23"/>
  <c r="Z16"/>
  <c r="N16"/>
  <c r="J16"/>
  <c r="Y16" s="1"/>
  <c r="Z15"/>
  <c r="N15"/>
  <c r="J15"/>
  <c r="Y15" s="1"/>
  <c r="Z14"/>
  <c r="N14"/>
  <c r="J14"/>
  <c r="Y14" s="1"/>
  <c r="Z13"/>
  <c r="N13"/>
  <c r="J13"/>
  <c r="Y13" s="1"/>
  <c r="Z30"/>
  <c r="Z22"/>
  <c r="Z12"/>
  <c r="E30"/>
  <c r="Y30" s="1"/>
  <c r="X22"/>
  <c r="N22"/>
  <c r="J22"/>
  <c r="J12"/>
  <c r="Y12" s="1"/>
  <c r="N12"/>
  <c r="S22" i="3" l="1"/>
  <c r="Y22" s="1"/>
  <c r="Y21" s="1"/>
  <c r="Y13"/>
  <c r="Y11" s="1"/>
  <c r="Z11"/>
  <c r="Z6" s="1"/>
  <c r="Z8" s="1"/>
  <c r="I7"/>
  <c r="T9" s="1"/>
  <c r="N8" s="1"/>
  <c r="Y30" i="4"/>
  <c r="Y29" s="1"/>
  <c r="Y11"/>
  <c r="Z11"/>
  <c r="Z6" s="1"/>
  <c r="Z8" s="1"/>
  <c r="Y21"/>
  <c r="N8"/>
  <c r="Y29" i="3"/>
  <c r="Y11" i="1"/>
  <c r="Y29"/>
  <c r="Y23"/>
  <c r="I7"/>
  <c r="T9" s="1"/>
  <c r="N8" s="1"/>
  <c r="Z11"/>
  <c r="Z29"/>
  <c r="Z21"/>
  <c r="S22"/>
  <c r="Y22" s="1"/>
  <c r="Y6" i="3" l="1"/>
  <c r="Y6" i="4"/>
  <c r="Y21" i="1"/>
  <c r="Z6"/>
  <c r="Z8" s="1"/>
  <c r="Y6" l="1"/>
</calcChain>
</file>

<file path=xl/sharedStrings.xml><?xml version="1.0" encoding="utf-8"?>
<sst xmlns="http://schemas.openxmlformats.org/spreadsheetml/2006/main" count="498" uniqueCount="90">
  <si>
    <t>Infantry</t>
  </si>
  <si>
    <t>Esprit</t>
  </si>
  <si>
    <t>Valiant</t>
  </si>
  <si>
    <t>Reliable</t>
  </si>
  <si>
    <t>Shaky</t>
  </si>
  <si>
    <t>P</t>
  </si>
  <si>
    <t>Discipline</t>
  </si>
  <si>
    <t>Amateur</t>
  </si>
  <si>
    <t>Irregular</t>
  </si>
  <si>
    <t>Exp.</t>
  </si>
  <si>
    <t>x</t>
  </si>
  <si>
    <t>Skirmish Value</t>
  </si>
  <si>
    <t>SK0</t>
  </si>
  <si>
    <t>SK1</t>
  </si>
  <si>
    <t>SK2</t>
  </si>
  <si>
    <t>SK3</t>
  </si>
  <si>
    <t>Unpred.</t>
  </si>
  <si>
    <t>Special</t>
  </si>
  <si>
    <t>Guard</t>
  </si>
  <si>
    <t>Lin. Tact.</t>
  </si>
  <si>
    <t>Entrench.</t>
  </si>
  <si>
    <t>Morale</t>
  </si>
  <si>
    <t>Size</t>
  </si>
  <si>
    <t>Normal</t>
  </si>
  <si>
    <t>Large</t>
  </si>
  <si>
    <t>Cavalry</t>
  </si>
  <si>
    <t>Lance</t>
  </si>
  <si>
    <t>Shock</t>
  </si>
  <si>
    <t>Pursuit</t>
  </si>
  <si>
    <t>Abilities</t>
  </si>
  <si>
    <t>Artillery</t>
  </si>
  <si>
    <t>Type</t>
  </si>
  <si>
    <t>Horse</t>
  </si>
  <si>
    <t>Foot</t>
  </si>
  <si>
    <t>Weight</t>
  </si>
  <si>
    <t>Heavy</t>
  </si>
  <si>
    <t>Medium</t>
  </si>
  <si>
    <t>Light</t>
  </si>
  <si>
    <t>4 Guns</t>
  </si>
  <si>
    <t>3 Guns</t>
  </si>
  <si>
    <t>5 Guns</t>
  </si>
  <si>
    <t>Army</t>
  </si>
  <si>
    <t>Rifle</t>
  </si>
  <si>
    <t>Theatre</t>
  </si>
  <si>
    <t>Role</t>
  </si>
  <si>
    <t>Attacker</t>
  </si>
  <si>
    <t>Defender</t>
  </si>
  <si>
    <t>C-in-C</t>
  </si>
  <si>
    <t>Superior</t>
  </si>
  <si>
    <t>Special Conditions</t>
  </si>
  <si>
    <t>None</t>
  </si>
  <si>
    <t>Send in the Guards!</t>
  </si>
  <si>
    <t>Units</t>
  </si>
  <si>
    <t>Break</t>
  </si>
  <si>
    <t>Austrian</t>
  </si>
  <si>
    <t>British</t>
  </si>
  <si>
    <t>Conquest (1805-1807)</t>
  </si>
  <si>
    <t>Empire (1808-1812)</t>
  </si>
  <si>
    <t>Peninsula (1803-1813)</t>
  </si>
  <si>
    <t>Liberation (1813-1814)</t>
  </si>
  <si>
    <t>Hundred Days (1815)</t>
  </si>
  <si>
    <t>French</t>
  </si>
  <si>
    <t>Prussian</t>
  </si>
  <si>
    <t>Russian</t>
  </si>
  <si>
    <t>Spanish</t>
  </si>
  <si>
    <t>Minor and Other</t>
  </si>
  <si>
    <t>State</t>
  </si>
  <si>
    <t>Additional Selections</t>
  </si>
  <si>
    <t>Additional SK</t>
  </si>
  <si>
    <t>Organic</t>
  </si>
  <si>
    <t>Reserve</t>
  </si>
  <si>
    <t>Polish</t>
  </si>
  <si>
    <t>Italian</t>
  </si>
  <si>
    <t>Ottoman</t>
  </si>
  <si>
    <t>Brunswick</t>
  </si>
  <si>
    <t>No. of Subgenerals:</t>
  </si>
  <si>
    <t>No. of</t>
  </si>
  <si>
    <t>if &gt;</t>
  </si>
  <si>
    <r>
      <t xml:space="preserve">  </t>
    </r>
    <r>
      <rPr>
        <u/>
        <sz val="11"/>
        <color theme="1"/>
        <rFont val="Calibri"/>
        <family val="2"/>
        <scheme val="minor"/>
      </rPr>
      <t>Point-Costs:</t>
    </r>
  </si>
  <si>
    <t>Point-based Army Builder</t>
  </si>
  <si>
    <r>
      <t>The non-official point system for</t>
    </r>
    <r>
      <rPr>
        <b/>
        <sz val="9"/>
        <color theme="2" tint="-0.749992370372631"/>
        <rFont val="Calibri"/>
        <family val="2"/>
        <scheme val="minor"/>
      </rPr>
      <t xml:space="preserve"> Lasalle</t>
    </r>
    <r>
      <rPr>
        <sz val="9"/>
        <color theme="2" tint="-0.749992370372631"/>
        <rFont val="Calibri"/>
        <family val="2"/>
        <scheme val="minor"/>
      </rPr>
      <t xml:space="preserve"> was designed</t>
    </r>
    <r>
      <rPr>
        <b/>
        <sz val="9"/>
        <color theme="2" tint="-0.749992370372631"/>
        <rFont val="Calibri"/>
        <family val="2"/>
        <scheme val="minor"/>
      </rPr>
      <t xml:space="preserve"> </t>
    </r>
    <r>
      <rPr>
        <sz val="9"/>
        <color theme="2" tint="-0.749992370372631"/>
        <rFont val="Calibri"/>
        <family val="2"/>
        <scheme val="minor"/>
      </rPr>
      <t xml:space="preserve">by </t>
    </r>
    <r>
      <rPr>
        <b/>
        <sz val="9"/>
        <color theme="2" tint="-0.749992370372631"/>
        <rFont val="Calibri"/>
        <family val="2"/>
        <scheme val="minor"/>
      </rPr>
      <t>Cam Millar</t>
    </r>
    <r>
      <rPr>
        <sz val="9"/>
        <color theme="2" tint="-0.749992370372631"/>
        <rFont val="Calibri"/>
        <family val="2"/>
        <scheme val="minor"/>
      </rPr>
      <t xml:space="preserve"> and implemented by </t>
    </r>
    <r>
      <rPr>
        <b/>
        <sz val="9"/>
        <color theme="2" tint="-0.749992370372631"/>
        <rFont val="Calibri"/>
        <family val="2"/>
        <scheme val="minor"/>
      </rPr>
      <t>Sir Tobi</t>
    </r>
    <r>
      <rPr>
        <sz val="9"/>
        <color theme="2" tint="-0.749992370372631"/>
        <rFont val="Calibri"/>
        <family val="2"/>
        <scheme val="minor"/>
      </rPr>
      <t>.</t>
    </r>
  </si>
  <si>
    <r>
      <rPr>
        <b/>
        <sz val="9"/>
        <color theme="2" tint="-0.749992370372631"/>
        <rFont val="Calibri"/>
        <family val="2"/>
        <scheme val="minor"/>
      </rPr>
      <t>Lasalle</t>
    </r>
    <r>
      <rPr>
        <sz val="9"/>
        <color theme="2" tint="-0.749992370372631"/>
        <rFont val="Calibri"/>
        <family val="2"/>
        <scheme val="minor"/>
      </rPr>
      <t xml:space="preserve"> was written and invented by the brilliant </t>
    </r>
    <r>
      <rPr>
        <b/>
        <sz val="9"/>
        <color theme="2" tint="-0.749992370372631"/>
        <rFont val="Calibri"/>
        <family val="2"/>
        <scheme val="minor"/>
      </rPr>
      <t xml:space="preserve">Sam A. Mustafa. </t>
    </r>
    <r>
      <rPr>
        <sz val="9"/>
        <color theme="2" tint="-0.749992370372631"/>
        <rFont val="Calibri"/>
        <family val="2"/>
        <scheme val="minor"/>
      </rPr>
      <t>All Copyright lies with him</t>
    </r>
    <r>
      <rPr>
        <b/>
        <sz val="9"/>
        <color theme="2" tint="-0.749992370372631"/>
        <rFont val="Calibri"/>
        <family val="2"/>
        <scheme val="minor"/>
      </rPr>
      <t>.</t>
    </r>
  </si>
  <si>
    <r>
      <t xml:space="preserve">  up to </t>
    </r>
    <r>
      <rPr>
        <b/>
        <sz val="11"/>
        <color theme="1"/>
        <rFont val="Calibri"/>
        <family val="2"/>
        <scheme val="minor"/>
      </rPr>
      <t>70P</t>
    </r>
    <r>
      <rPr>
        <sz val="11"/>
        <color theme="1"/>
        <rFont val="Calibri"/>
        <family val="2"/>
        <scheme val="minor"/>
      </rPr>
      <t xml:space="preserve"> for </t>
    </r>
    <r>
      <rPr>
        <b/>
        <sz val="11"/>
        <color theme="1"/>
        <rFont val="Calibri"/>
        <family val="2"/>
        <scheme val="minor"/>
      </rPr>
      <t>core armies</t>
    </r>
  </si>
  <si>
    <r>
      <t xml:space="preserve">  and </t>
    </r>
    <r>
      <rPr>
        <b/>
        <sz val="11"/>
        <color theme="1"/>
        <rFont val="Calibri"/>
        <family val="2"/>
        <scheme val="minor"/>
      </rPr>
      <t>60P</t>
    </r>
    <r>
      <rPr>
        <sz val="11"/>
        <color theme="1"/>
        <rFont val="Calibri"/>
        <family val="2"/>
        <scheme val="minor"/>
      </rPr>
      <t xml:space="preserve"> for each </t>
    </r>
    <r>
      <rPr>
        <b/>
        <sz val="11"/>
        <color theme="1"/>
        <rFont val="Calibri"/>
        <family val="2"/>
        <scheme val="minor"/>
      </rPr>
      <t>selection</t>
    </r>
  </si>
  <si>
    <t>Elite Infantry</t>
  </si>
  <si>
    <t>RA BTY</t>
  </si>
  <si>
    <t>Veteran Infantry</t>
  </si>
  <si>
    <t>Conscript Inf.</t>
  </si>
  <si>
    <t>Dragoon</t>
  </si>
  <si>
    <t>Divisional BTY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</si>
</sst>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6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4" fillId="7" borderId="1" xfId="0" applyFont="1" applyFill="1" applyBorder="1"/>
    <xf numFmtId="1" fontId="2" fillId="4" borderId="1" xfId="0" applyNumberFormat="1" applyFont="1" applyFill="1" applyBorder="1" applyAlignment="1">
      <alignment horizontal="center"/>
    </xf>
    <xf numFmtId="0" fontId="6" fillId="10" borderId="0" xfId="0" applyFont="1" applyFill="1"/>
    <xf numFmtId="0" fontId="0" fillId="10" borderId="0" xfId="0" applyFill="1"/>
    <xf numFmtId="0" fontId="3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0" fillId="10" borderId="0" xfId="0" applyFont="1" applyFill="1"/>
    <xf numFmtId="0" fontId="0" fillId="3" borderId="1" xfId="0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164" fontId="6" fillId="10" borderId="0" xfId="0" applyNumberFormat="1" applyFont="1" applyFill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" fontId="6" fillId="10" borderId="0" xfId="0" applyNumberFormat="1" applyFont="1" applyFill="1" applyAlignment="1">
      <alignment horizontal="center"/>
    </xf>
    <xf numFmtId="0" fontId="6" fillId="10" borderId="0" xfId="0" quotePrefix="1" applyFont="1" applyFill="1"/>
    <xf numFmtId="0" fontId="8" fillId="10" borderId="0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2" fontId="12" fillId="9" borderId="1" xfId="0" applyNumberFormat="1" applyFont="1" applyFill="1" applyBorder="1" applyAlignment="1">
      <alignment horizontal="center" vertical="center"/>
    </xf>
    <xf numFmtId="0" fontId="0" fillId="10" borderId="0" xfId="0" quotePrefix="1" applyFill="1" applyBorder="1"/>
    <xf numFmtId="0" fontId="6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2" fillId="10" borderId="0" xfId="0" applyFont="1" applyFill="1"/>
    <xf numFmtId="0" fontId="11" fillId="0" borderId="1" xfId="0" applyFont="1" applyBorder="1" applyProtection="1"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3" borderId="7" xfId="0" applyFont="1" applyFill="1" applyBorder="1"/>
    <xf numFmtId="0" fontId="6" fillId="3" borderId="8" xfId="0" applyFont="1" applyFill="1" applyBorder="1"/>
    <xf numFmtId="0" fontId="6" fillId="3" borderId="0" xfId="0" applyFont="1" applyFill="1" applyBorder="1"/>
    <xf numFmtId="0" fontId="6" fillId="3" borderId="10" xfId="0" applyFont="1" applyFill="1" applyBorder="1"/>
    <xf numFmtId="0" fontId="6" fillId="3" borderId="12" xfId="0" applyFont="1" applyFill="1" applyBorder="1"/>
    <xf numFmtId="0" fontId="6" fillId="3" borderId="13" xfId="0" applyFont="1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1" xfId="0" applyFill="1" applyBorder="1"/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4" fillId="10" borderId="0" xfId="0" applyFont="1" applyFill="1" applyAlignment="1">
      <alignment horizontal="left" vertical="center"/>
    </xf>
    <xf numFmtId="0" fontId="16" fillId="1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10" borderId="0" xfId="0" applyFont="1" applyFill="1" applyBorder="1" applyAlignment="1"/>
    <xf numFmtId="0" fontId="3" fillId="6" borderId="2" xfId="0" applyFont="1" applyFill="1" applyBorder="1" applyAlignment="1">
      <alignment horizontal="center" vertical="center"/>
    </xf>
    <xf numFmtId="0" fontId="0" fillId="0" borderId="5" xfId="0" applyBorder="1" applyAlignment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FFCC00"/>
      <color rgb="FF006000"/>
      <color rgb="FF00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tabSelected="1" workbookViewId="0"/>
  </sheetViews>
  <sheetFormatPr baseColWidth="10" defaultRowHeight="15"/>
  <cols>
    <col min="1" max="1" width="15.7109375" customWidth="1"/>
    <col min="2" max="2" width="4.7109375" customWidth="1"/>
    <col min="3" max="4" width="6.7109375" customWidth="1"/>
    <col min="5" max="5" width="2.7109375" customWidth="1"/>
    <col min="6" max="9" width="7.7109375" customWidth="1"/>
    <col min="10" max="10" width="2.7109375" customWidth="1"/>
    <col min="11" max="13" width="7.7109375" customWidth="1"/>
    <col min="14" max="14" width="2.7109375" customWidth="1"/>
    <col min="15" max="18" width="6.7109375" customWidth="1"/>
    <col min="19" max="19" width="2.7109375" customWidth="1"/>
    <col min="20" max="23" width="7.7109375" customWidth="1"/>
    <col min="24" max="24" width="2.7109375" customWidth="1"/>
    <col min="25" max="25" width="5.7109375" customWidth="1"/>
    <col min="26" max="26" width="8.7109375" customWidth="1"/>
  </cols>
  <sheetData>
    <row r="1" spans="1:27" ht="18.75">
      <c r="A1" s="12"/>
      <c r="B1" s="54" t="s">
        <v>79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48" t="s">
        <v>78</v>
      </c>
      <c r="X1" s="42"/>
      <c r="Y1" s="42"/>
      <c r="Z1" s="43"/>
      <c r="AA1" s="12"/>
    </row>
    <row r="2" spans="1:27">
      <c r="A2" s="12"/>
      <c r="B2" s="53" t="s">
        <v>80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49" t="s">
        <v>82</v>
      </c>
      <c r="X2" s="44"/>
      <c r="Y2" s="44"/>
      <c r="Z2" s="45"/>
      <c r="AA2" s="12"/>
    </row>
    <row r="3" spans="1:27">
      <c r="A3" s="12"/>
      <c r="B3" s="53" t="s">
        <v>81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50" t="s">
        <v>83</v>
      </c>
      <c r="X3" s="46"/>
      <c r="Y3" s="46"/>
      <c r="Z3" s="47"/>
      <c r="AA3" s="12"/>
    </row>
    <row r="4" spans="1:27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>
      <c r="A5" s="1" t="s">
        <v>41</v>
      </c>
      <c r="B5" s="55" t="s">
        <v>66</v>
      </c>
      <c r="C5" s="55"/>
      <c r="D5" s="70"/>
      <c r="E5" s="12"/>
      <c r="F5" s="55" t="s">
        <v>43</v>
      </c>
      <c r="G5" s="55"/>
      <c r="H5" s="55"/>
      <c r="I5" s="55"/>
      <c r="J5" s="12"/>
      <c r="K5" s="55" t="s">
        <v>49</v>
      </c>
      <c r="L5" s="55"/>
      <c r="M5" s="55"/>
      <c r="N5" s="12"/>
      <c r="O5" s="55" t="s">
        <v>67</v>
      </c>
      <c r="P5" s="55"/>
      <c r="Q5" s="55"/>
      <c r="R5" s="55"/>
      <c r="S5" s="12"/>
      <c r="T5" s="56" t="s">
        <v>47</v>
      </c>
      <c r="U5" s="57"/>
      <c r="V5" s="12">
        <f>IF(W6="Defender",0,20)</f>
        <v>0</v>
      </c>
      <c r="W5" s="56" t="s">
        <v>44</v>
      </c>
      <c r="X5" s="57"/>
      <c r="Y5" s="20" t="s">
        <v>5</v>
      </c>
      <c r="Z5" s="2" t="s">
        <v>21</v>
      </c>
      <c r="AA5" s="12"/>
    </row>
    <row r="6" spans="1:27">
      <c r="A6" s="12"/>
      <c r="B6" s="58" t="s">
        <v>61</v>
      </c>
      <c r="C6" s="69"/>
      <c r="D6" s="59"/>
      <c r="E6" s="12"/>
      <c r="F6" s="58" t="s">
        <v>56</v>
      </c>
      <c r="G6" s="69"/>
      <c r="H6" s="69"/>
      <c r="I6" s="59"/>
      <c r="J6" s="12"/>
      <c r="K6" s="58" t="s">
        <v>50</v>
      </c>
      <c r="L6" s="69"/>
      <c r="M6" s="59"/>
      <c r="N6" s="12">
        <f>IF(K6="Send in the Guards!",-15,0)</f>
        <v>0</v>
      </c>
      <c r="O6" s="61" t="s">
        <v>69</v>
      </c>
      <c r="P6" s="62"/>
      <c r="Q6" s="63" t="s">
        <v>70</v>
      </c>
      <c r="R6" s="64"/>
      <c r="S6" s="12"/>
      <c r="T6" s="58" t="s">
        <v>23</v>
      </c>
      <c r="U6" s="59"/>
      <c r="V6" s="12">
        <f>IF(T6="normal",0,5)</f>
        <v>0</v>
      </c>
      <c r="W6" s="58" t="s">
        <v>46</v>
      </c>
      <c r="X6" s="59"/>
      <c r="Y6" s="11">
        <f>Y11+Y21+Y29+V5+V6+N6+N8</f>
        <v>5</v>
      </c>
      <c r="Z6" s="1">
        <f>Z11+Z21+Z29</f>
        <v>0</v>
      </c>
      <c r="AA6" s="12"/>
    </row>
    <row r="7" spans="1:27">
      <c r="A7" s="12"/>
      <c r="B7" s="12"/>
      <c r="C7" s="12"/>
      <c r="D7" s="12"/>
      <c r="E7" s="12"/>
      <c r="F7" s="12">
        <f>IF(F6="Liberation (1813-1814)",-1,0)</f>
        <v>0</v>
      </c>
      <c r="G7" s="12">
        <f>IF(F6="Hundred Days (1815)",-1,0)</f>
        <v>0</v>
      </c>
      <c r="H7" s="12">
        <f>IF(B6="Prussian",1,0)</f>
        <v>0</v>
      </c>
      <c r="I7" s="12">
        <f>SUM(F7:H7)</f>
        <v>0</v>
      </c>
      <c r="J7" s="12"/>
      <c r="K7" s="12" t="s">
        <v>50</v>
      </c>
      <c r="L7" s="12"/>
      <c r="M7" s="12"/>
      <c r="N7" s="12"/>
      <c r="O7" s="65">
        <v>0</v>
      </c>
      <c r="P7" s="66"/>
      <c r="Q7" s="67">
        <v>0</v>
      </c>
      <c r="R7" s="68"/>
      <c r="S7" s="12"/>
      <c r="T7" s="12" t="s">
        <v>23</v>
      </c>
      <c r="U7" s="12"/>
      <c r="V7" s="12"/>
      <c r="W7" s="12" t="s">
        <v>45</v>
      </c>
      <c r="X7" s="12"/>
      <c r="Y7" s="12"/>
      <c r="Z7" s="2" t="s">
        <v>53</v>
      </c>
      <c r="AA7" s="12"/>
    </row>
    <row r="8" spans="1:27">
      <c r="A8" s="12"/>
      <c r="B8" s="12"/>
      <c r="C8" s="12"/>
      <c r="D8" s="12"/>
      <c r="E8" s="12"/>
      <c r="F8" s="12"/>
      <c r="G8" s="12"/>
      <c r="H8" s="12"/>
      <c r="I8" s="12"/>
      <c r="J8" s="12"/>
      <c r="K8" s="12" t="s">
        <v>51</v>
      </c>
      <c r="L8" s="12"/>
      <c r="M8" s="12"/>
      <c r="N8" s="12">
        <f>SUM(O9:U9)</f>
        <v>5</v>
      </c>
      <c r="O8" s="13" t="s">
        <v>75</v>
      </c>
      <c r="P8" s="12"/>
      <c r="Q8" s="12"/>
      <c r="R8" s="17">
        <f>1+O7+Q7</f>
        <v>1</v>
      </c>
      <c r="S8" s="12"/>
      <c r="T8" s="12" t="s">
        <v>48</v>
      </c>
      <c r="U8" s="12"/>
      <c r="V8" s="12"/>
      <c r="W8" s="12" t="s">
        <v>46</v>
      </c>
      <c r="X8" s="12"/>
      <c r="Y8" s="35" t="s">
        <v>77</v>
      </c>
      <c r="Z8" s="36">
        <f>Z6/3</f>
        <v>0</v>
      </c>
      <c r="AA8" s="12"/>
    </row>
    <row r="9" spans="1:2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IF($B$6="Austrian",R8*(-5),0)</f>
        <v>0</v>
      </c>
      <c r="P9" s="12">
        <f>IF($B$6="Ottoman",$R$8*(-5),0)</f>
        <v>0</v>
      </c>
      <c r="Q9" s="12">
        <f>IF($B$6="Russian",$R$8*(-5),0)</f>
        <v>0</v>
      </c>
      <c r="R9" s="12">
        <f>IF($B$6="Spanish",$R$8*(-5),0)</f>
        <v>0</v>
      </c>
      <c r="S9" s="12">
        <f>IF($B$6="Minor and Other",$R$8*(-5),0)</f>
        <v>0</v>
      </c>
      <c r="T9" s="12">
        <f>IF(I7&gt;0,-5*R8,0)</f>
        <v>0</v>
      </c>
      <c r="U9" s="12">
        <f>IF($B$6="French",$R$8*5,0)</f>
        <v>5</v>
      </c>
      <c r="V9" s="12"/>
      <c r="W9" s="12"/>
      <c r="X9" s="12"/>
      <c r="Y9" s="12"/>
      <c r="Z9" s="12"/>
      <c r="AA9" s="12"/>
    </row>
    <row r="10" spans="1:27">
      <c r="A10" s="24" t="s">
        <v>0</v>
      </c>
      <c r="B10" s="30" t="s">
        <v>76</v>
      </c>
      <c r="C10" s="55" t="s">
        <v>22</v>
      </c>
      <c r="D10" s="55"/>
      <c r="E10" s="29"/>
      <c r="F10" s="55" t="s">
        <v>1</v>
      </c>
      <c r="G10" s="55"/>
      <c r="H10" s="55"/>
      <c r="I10" s="55"/>
      <c r="J10" s="29"/>
      <c r="K10" s="55" t="s">
        <v>6</v>
      </c>
      <c r="L10" s="55"/>
      <c r="M10" s="55"/>
      <c r="N10" s="29"/>
      <c r="O10" s="55" t="s">
        <v>11</v>
      </c>
      <c r="P10" s="55"/>
      <c r="Q10" s="55"/>
      <c r="R10" s="55"/>
      <c r="S10" s="29"/>
      <c r="T10" s="55" t="s">
        <v>17</v>
      </c>
      <c r="U10" s="55"/>
      <c r="V10" s="55"/>
      <c r="W10" s="55"/>
      <c r="X10" s="29"/>
      <c r="Y10" s="20" t="s">
        <v>5</v>
      </c>
      <c r="Z10" s="3" t="s">
        <v>21</v>
      </c>
      <c r="AA10" s="12"/>
    </row>
    <row r="11" spans="1:27" s="4" customFormat="1" ht="12.75">
      <c r="A11" s="31"/>
      <c r="B11" s="26" t="s">
        <v>52</v>
      </c>
      <c r="C11" s="25" t="s">
        <v>23</v>
      </c>
      <c r="D11" s="6" t="s">
        <v>24</v>
      </c>
      <c r="E11" s="15"/>
      <c r="F11" s="5" t="s">
        <v>2</v>
      </c>
      <c r="G11" s="6" t="s">
        <v>3</v>
      </c>
      <c r="H11" s="7" t="s">
        <v>4</v>
      </c>
      <c r="I11" s="8" t="s">
        <v>16</v>
      </c>
      <c r="J11" s="15"/>
      <c r="K11" s="6" t="s">
        <v>9</v>
      </c>
      <c r="L11" s="7" t="s">
        <v>7</v>
      </c>
      <c r="M11" s="8" t="s">
        <v>8</v>
      </c>
      <c r="N11" s="15"/>
      <c r="O11" s="5" t="s">
        <v>12</v>
      </c>
      <c r="P11" s="6" t="s">
        <v>13</v>
      </c>
      <c r="Q11" s="7" t="s">
        <v>14</v>
      </c>
      <c r="R11" s="8" t="s">
        <v>15</v>
      </c>
      <c r="S11" s="15"/>
      <c r="T11" s="5" t="s">
        <v>18</v>
      </c>
      <c r="U11" s="6" t="s">
        <v>19</v>
      </c>
      <c r="V11" s="7" t="s">
        <v>42</v>
      </c>
      <c r="W11" s="8" t="s">
        <v>20</v>
      </c>
      <c r="X11" s="15"/>
      <c r="Y11" s="32">
        <f>SUM(Y12:Y18)</f>
        <v>0</v>
      </c>
      <c r="Z11" s="22">
        <f>SUM(Z12:Z18)</f>
        <v>0</v>
      </c>
      <c r="AA11" s="15"/>
    </row>
    <row r="12" spans="1:27">
      <c r="A12" s="38"/>
      <c r="B12" s="39">
        <v>0</v>
      </c>
      <c r="C12" s="41" t="s">
        <v>10</v>
      </c>
      <c r="D12" s="41"/>
      <c r="E12" s="18">
        <f t="shared" ref="E12:E17" si="0">IF(D12="x",1.2,1)</f>
        <v>1</v>
      </c>
      <c r="F12" s="41"/>
      <c r="G12" s="41" t="s">
        <v>10</v>
      </c>
      <c r="H12" s="41"/>
      <c r="I12" s="41"/>
      <c r="J12" s="19">
        <f t="shared" ref="J12:J17" si="1">IF(F12="x",2,IF(H12="x",-2,IF(I12="x",-0.5,0)))</f>
        <v>0</v>
      </c>
      <c r="K12" s="41" t="s">
        <v>10</v>
      </c>
      <c r="L12" s="41"/>
      <c r="M12" s="41"/>
      <c r="N12" s="18">
        <f t="shared" ref="N12:N17" si="2">IF(L12="x",-1,IF(M12="x",-2,0))</f>
        <v>0</v>
      </c>
      <c r="O12" s="41"/>
      <c r="P12" s="41"/>
      <c r="Q12" s="41" t="s">
        <v>10</v>
      </c>
      <c r="R12" s="41"/>
      <c r="S12" s="19">
        <f t="shared" ref="S12:S17" si="3">IF(O12="x",-4,IF(P12="x",-2,IF(R12="x",2,0)))</f>
        <v>0</v>
      </c>
      <c r="T12" s="41"/>
      <c r="U12" s="41"/>
      <c r="V12" s="41"/>
      <c r="W12" s="41"/>
      <c r="X12" s="18">
        <f t="shared" ref="X12:X17" si="4">IF(T12="x",1,IF(U12="x",-1,IF(V12="x",2,IF(W12="x",1,0))))</f>
        <v>0</v>
      </c>
      <c r="Y12" s="23">
        <f t="shared" ref="Y12:Y17" si="5">(10+J12+N12+S12+X12)*E12*B12</f>
        <v>0</v>
      </c>
      <c r="Z12" s="21">
        <f t="shared" ref="Z12:Z17" si="6">(IF(D12="x",3,2))*B12</f>
        <v>0</v>
      </c>
      <c r="AA12" s="12"/>
    </row>
    <row r="13" spans="1:27">
      <c r="A13" s="38"/>
      <c r="B13" s="40">
        <v>0</v>
      </c>
      <c r="C13" s="41" t="s">
        <v>10</v>
      </c>
      <c r="D13" s="41"/>
      <c r="E13" s="18">
        <f t="shared" si="0"/>
        <v>1</v>
      </c>
      <c r="F13" s="41"/>
      <c r="G13" s="41" t="s">
        <v>10</v>
      </c>
      <c r="H13" s="41"/>
      <c r="I13" s="41"/>
      <c r="J13" s="19">
        <f t="shared" si="1"/>
        <v>0</v>
      </c>
      <c r="K13" s="41" t="s">
        <v>10</v>
      </c>
      <c r="L13" s="41"/>
      <c r="M13" s="41"/>
      <c r="N13" s="18">
        <f t="shared" si="2"/>
        <v>0</v>
      </c>
      <c r="O13" s="41"/>
      <c r="P13" s="41"/>
      <c r="Q13" s="41" t="s">
        <v>10</v>
      </c>
      <c r="R13" s="41"/>
      <c r="S13" s="19">
        <f t="shared" si="3"/>
        <v>0</v>
      </c>
      <c r="T13" s="41"/>
      <c r="U13" s="41"/>
      <c r="V13" s="41"/>
      <c r="W13" s="41"/>
      <c r="X13" s="18">
        <f t="shared" si="4"/>
        <v>0</v>
      </c>
      <c r="Y13" s="23">
        <f t="shared" si="5"/>
        <v>0</v>
      </c>
      <c r="Z13" s="1">
        <f t="shared" si="6"/>
        <v>0</v>
      </c>
      <c r="AA13" s="12"/>
    </row>
    <row r="14" spans="1:27">
      <c r="A14" s="38"/>
      <c r="B14" s="40">
        <v>0</v>
      </c>
      <c r="C14" s="41" t="s">
        <v>10</v>
      </c>
      <c r="D14" s="41"/>
      <c r="E14" s="18">
        <f t="shared" si="0"/>
        <v>1</v>
      </c>
      <c r="F14" s="41"/>
      <c r="G14" s="41" t="s">
        <v>10</v>
      </c>
      <c r="H14" s="41"/>
      <c r="I14" s="41"/>
      <c r="J14" s="19">
        <f t="shared" si="1"/>
        <v>0</v>
      </c>
      <c r="K14" s="41" t="s">
        <v>10</v>
      </c>
      <c r="L14" s="41"/>
      <c r="M14" s="41"/>
      <c r="N14" s="18">
        <f t="shared" si="2"/>
        <v>0</v>
      </c>
      <c r="O14" s="41"/>
      <c r="P14" s="41"/>
      <c r="Q14" s="41" t="s">
        <v>10</v>
      </c>
      <c r="R14" s="41"/>
      <c r="S14" s="19">
        <f t="shared" si="3"/>
        <v>0</v>
      </c>
      <c r="T14" s="41"/>
      <c r="U14" s="41"/>
      <c r="V14" s="41"/>
      <c r="W14" s="41"/>
      <c r="X14" s="18">
        <f t="shared" si="4"/>
        <v>0</v>
      </c>
      <c r="Y14" s="23">
        <f t="shared" si="5"/>
        <v>0</v>
      </c>
      <c r="Z14" s="1">
        <f t="shared" si="6"/>
        <v>0</v>
      </c>
      <c r="AA14" s="12"/>
    </row>
    <row r="15" spans="1:27">
      <c r="A15" s="38"/>
      <c r="B15" s="40">
        <v>0</v>
      </c>
      <c r="C15" s="41" t="s">
        <v>10</v>
      </c>
      <c r="D15" s="41"/>
      <c r="E15" s="18">
        <f t="shared" si="0"/>
        <v>1</v>
      </c>
      <c r="F15" s="41"/>
      <c r="G15" s="41" t="s">
        <v>10</v>
      </c>
      <c r="H15" s="41"/>
      <c r="I15" s="41"/>
      <c r="J15" s="19">
        <f t="shared" si="1"/>
        <v>0</v>
      </c>
      <c r="K15" s="41" t="s">
        <v>10</v>
      </c>
      <c r="L15" s="41"/>
      <c r="M15" s="41"/>
      <c r="N15" s="18">
        <f t="shared" si="2"/>
        <v>0</v>
      </c>
      <c r="O15" s="41"/>
      <c r="P15" s="41"/>
      <c r="Q15" s="41" t="s">
        <v>10</v>
      </c>
      <c r="R15" s="41"/>
      <c r="S15" s="19">
        <f t="shared" si="3"/>
        <v>0</v>
      </c>
      <c r="T15" s="41"/>
      <c r="U15" s="41"/>
      <c r="V15" s="41"/>
      <c r="W15" s="41"/>
      <c r="X15" s="18">
        <f t="shared" si="4"/>
        <v>0</v>
      </c>
      <c r="Y15" s="23">
        <f t="shared" si="5"/>
        <v>0</v>
      </c>
      <c r="Z15" s="1">
        <f t="shared" si="6"/>
        <v>0</v>
      </c>
      <c r="AA15" s="12"/>
    </row>
    <row r="16" spans="1:27">
      <c r="A16" s="38"/>
      <c r="B16" s="40">
        <v>0</v>
      </c>
      <c r="C16" s="41" t="s">
        <v>10</v>
      </c>
      <c r="D16" s="41"/>
      <c r="E16" s="18">
        <f t="shared" si="0"/>
        <v>1</v>
      </c>
      <c r="F16" s="41"/>
      <c r="G16" s="41" t="s">
        <v>10</v>
      </c>
      <c r="H16" s="41"/>
      <c r="I16" s="41"/>
      <c r="J16" s="19">
        <f t="shared" si="1"/>
        <v>0</v>
      </c>
      <c r="K16" s="41" t="s">
        <v>10</v>
      </c>
      <c r="L16" s="41"/>
      <c r="M16" s="41"/>
      <c r="N16" s="18">
        <f t="shared" si="2"/>
        <v>0</v>
      </c>
      <c r="O16" s="41"/>
      <c r="P16" s="41"/>
      <c r="Q16" s="41" t="s">
        <v>10</v>
      </c>
      <c r="R16" s="41"/>
      <c r="S16" s="19">
        <f t="shared" si="3"/>
        <v>0</v>
      </c>
      <c r="T16" s="41"/>
      <c r="U16" s="41"/>
      <c r="V16" s="41"/>
      <c r="W16" s="41"/>
      <c r="X16" s="18">
        <f t="shared" si="4"/>
        <v>0</v>
      </c>
      <c r="Y16" s="23">
        <f t="shared" si="5"/>
        <v>0</v>
      </c>
      <c r="Z16" s="1">
        <f t="shared" si="6"/>
        <v>0</v>
      </c>
      <c r="AA16" s="12"/>
    </row>
    <row r="17" spans="1:27">
      <c r="A17" s="38"/>
      <c r="B17" s="40">
        <v>0</v>
      </c>
      <c r="C17" s="41" t="s">
        <v>10</v>
      </c>
      <c r="D17" s="41"/>
      <c r="E17" s="18">
        <f t="shared" si="0"/>
        <v>1</v>
      </c>
      <c r="F17" s="41"/>
      <c r="G17" s="41" t="s">
        <v>10</v>
      </c>
      <c r="H17" s="41"/>
      <c r="I17" s="41"/>
      <c r="J17" s="19">
        <f t="shared" si="1"/>
        <v>0</v>
      </c>
      <c r="K17" s="41" t="s">
        <v>10</v>
      </c>
      <c r="L17" s="41"/>
      <c r="M17" s="41"/>
      <c r="N17" s="18">
        <f t="shared" si="2"/>
        <v>0</v>
      </c>
      <c r="O17" s="41"/>
      <c r="P17" s="41"/>
      <c r="Q17" s="41" t="s">
        <v>10</v>
      </c>
      <c r="R17" s="41"/>
      <c r="S17" s="19">
        <f t="shared" si="3"/>
        <v>0</v>
      </c>
      <c r="T17" s="41"/>
      <c r="U17" s="41"/>
      <c r="V17" s="41"/>
      <c r="W17" s="41"/>
      <c r="X17" s="18">
        <f t="shared" si="4"/>
        <v>0</v>
      </c>
      <c r="Y17" s="23">
        <f t="shared" si="5"/>
        <v>0</v>
      </c>
      <c r="Z17" s="1">
        <f t="shared" si="6"/>
        <v>0</v>
      </c>
      <c r="AA17" s="12"/>
    </row>
    <row r="18" spans="1:27">
      <c r="A18" s="38" t="s">
        <v>68</v>
      </c>
      <c r="B18" s="40">
        <v>0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23">
        <f>B18*2</f>
        <v>0</v>
      </c>
      <c r="Z18" s="1">
        <v>0</v>
      </c>
      <c r="AA18" s="12"/>
    </row>
    <row r="19" spans="1:2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>
      <c r="A20" s="1" t="s">
        <v>25</v>
      </c>
      <c r="B20" s="30" t="s">
        <v>76</v>
      </c>
      <c r="C20" s="55" t="s">
        <v>22</v>
      </c>
      <c r="D20" s="55"/>
      <c r="E20" s="29"/>
      <c r="F20" s="55" t="s">
        <v>1</v>
      </c>
      <c r="G20" s="55"/>
      <c r="H20" s="55"/>
      <c r="I20" s="55"/>
      <c r="J20" s="29"/>
      <c r="K20" s="55" t="s">
        <v>6</v>
      </c>
      <c r="L20" s="55"/>
      <c r="M20" s="55"/>
      <c r="N20" s="29"/>
      <c r="O20" s="55" t="s">
        <v>29</v>
      </c>
      <c r="P20" s="55"/>
      <c r="Q20" s="55"/>
      <c r="R20" s="55"/>
      <c r="S20" s="29"/>
      <c r="T20" s="55" t="s">
        <v>17</v>
      </c>
      <c r="U20" s="55"/>
      <c r="V20" s="55"/>
      <c r="W20" s="55"/>
      <c r="X20" s="29" t="s">
        <v>5</v>
      </c>
      <c r="Y20" s="20" t="s">
        <v>5</v>
      </c>
      <c r="Z20" s="3" t="s">
        <v>21</v>
      </c>
      <c r="AA20" s="12"/>
    </row>
    <row r="21" spans="1:27" s="4" customFormat="1">
      <c r="A21" s="31"/>
      <c r="B21" s="26" t="s">
        <v>52</v>
      </c>
      <c r="C21" s="5" t="s">
        <v>23</v>
      </c>
      <c r="D21" s="6" t="s">
        <v>24</v>
      </c>
      <c r="E21" s="15"/>
      <c r="F21" s="5" t="s">
        <v>2</v>
      </c>
      <c r="G21" s="6" t="s">
        <v>3</v>
      </c>
      <c r="H21" s="7" t="s">
        <v>4</v>
      </c>
      <c r="I21" s="8" t="s">
        <v>16</v>
      </c>
      <c r="J21" s="15"/>
      <c r="K21" s="6" t="s">
        <v>9</v>
      </c>
      <c r="L21" s="7" t="s">
        <v>7</v>
      </c>
      <c r="M21" s="8" t="s">
        <v>8</v>
      </c>
      <c r="N21" s="15"/>
      <c r="O21" s="6" t="s">
        <v>26</v>
      </c>
      <c r="P21" s="7" t="s">
        <v>27</v>
      </c>
      <c r="Q21" s="8" t="s">
        <v>28</v>
      </c>
      <c r="R21" s="9"/>
      <c r="S21" s="15"/>
      <c r="T21" s="6" t="s">
        <v>18</v>
      </c>
      <c r="U21" s="9"/>
      <c r="V21" s="9"/>
      <c r="W21" s="9"/>
      <c r="X21" s="15"/>
      <c r="Y21" s="32">
        <f>SUM(Y22:Y25)</f>
        <v>0</v>
      </c>
      <c r="Z21" s="22">
        <f>SUM(Z22:Z25)</f>
        <v>0</v>
      </c>
      <c r="AA21" s="15"/>
    </row>
    <row r="22" spans="1:27">
      <c r="A22" s="38"/>
      <c r="B22" s="40">
        <v>0</v>
      </c>
      <c r="C22" s="41" t="s">
        <v>10</v>
      </c>
      <c r="D22" s="41"/>
      <c r="E22" s="18">
        <f>IF(D22="x",1.5,1)</f>
        <v>1</v>
      </c>
      <c r="F22" s="41"/>
      <c r="G22" s="41" t="s">
        <v>10</v>
      </c>
      <c r="H22" s="41"/>
      <c r="I22" s="41"/>
      <c r="J22" s="19">
        <f>IF(F22="x",2,IF(H22="x",-2,IF(I22="x",-0.5,0)))</f>
        <v>0</v>
      </c>
      <c r="K22" s="41" t="s">
        <v>10</v>
      </c>
      <c r="L22" s="41"/>
      <c r="M22" s="41"/>
      <c r="N22" s="18">
        <f>IF(L22="x",-1,IF(M22="x",-2,0))</f>
        <v>0</v>
      </c>
      <c r="O22" s="41"/>
      <c r="P22" s="41"/>
      <c r="Q22" s="41"/>
      <c r="R22" s="10">
        <f>IF(O22="X",2,0)</f>
        <v>0</v>
      </c>
      <c r="S22" s="19">
        <f>R22+U22+W22</f>
        <v>0</v>
      </c>
      <c r="T22" s="41"/>
      <c r="U22" s="10">
        <f>IF(P22="x",2,0)</f>
        <v>0</v>
      </c>
      <c r="V22" s="10"/>
      <c r="W22" s="10">
        <f>IF(Q22="x",0.5,0)</f>
        <v>0</v>
      </c>
      <c r="X22" s="18">
        <f>IF(T22="x",1,0)</f>
        <v>0</v>
      </c>
      <c r="Y22" s="23">
        <f>(10+J22+N22+S22+X22)*E22*B22</f>
        <v>0</v>
      </c>
      <c r="Z22" s="21">
        <f>(IF(D22="x",3,2))*B22</f>
        <v>0</v>
      </c>
      <c r="AA22" s="12"/>
    </row>
    <row r="23" spans="1:27">
      <c r="A23" s="38"/>
      <c r="B23" s="40">
        <v>0</v>
      </c>
      <c r="C23" s="41" t="s">
        <v>10</v>
      </c>
      <c r="D23" s="41"/>
      <c r="E23" s="18">
        <f>IF(D23="x",1.5,1)</f>
        <v>1</v>
      </c>
      <c r="F23" s="41"/>
      <c r="G23" s="41" t="s">
        <v>10</v>
      </c>
      <c r="H23" s="41"/>
      <c r="I23" s="41"/>
      <c r="J23" s="19">
        <f>IF(F23="x",2,IF(H23="x",-2,IF(I23="x",-0.5,0)))</f>
        <v>0</v>
      </c>
      <c r="K23" s="41" t="s">
        <v>10</v>
      </c>
      <c r="L23" s="41"/>
      <c r="M23" s="41"/>
      <c r="N23" s="18">
        <f>IF(L23="x",-1,IF(M23="x",-2,0))</f>
        <v>0</v>
      </c>
      <c r="O23" s="41"/>
      <c r="P23" s="41"/>
      <c r="Q23" s="41"/>
      <c r="R23" s="10">
        <f>IF(O23="X",2,0)</f>
        <v>0</v>
      </c>
      <c r="S23" s="19">
        <f>IF(O23="x",2,IF(P23="x",2,IF(Q23="x",0.5,0)))</f>
        <v>0</v>
      </c>
      <c r="T23" s="41"/>
      <c r="U23" s="10">
        <f>IF(P23="x",2,0)</f>
        <v>0</v>
      </c>
      <c r="V23" s="10"/>
      <c r="W23" s="10">
        <f>IF(Q23="x",0.5,0)</f>
        <v>0</v>
      </c>
      <c r="X23" s="18">
        <f>IF(T23="x",1,0)</f>
        <v>0</v>
      </c>
      <c r="Y23" s="23">
        <f>(10+J23+N23+S23+X23)*E23*B23</f>
        <v>0</v>
      </c>
      <c r="Z23" s="1">
        <f>(IF(D23="x",3,2))*B23</f>
        <v>0</v>
      </c>
      <c r="AA23" s="12"/>
    </row>
    <row r="24" spans="1:27">
      <c r="A24" s="38"/>
      <c r="B24" s="40">
        <v>0</v>
      </c>
      <c r="C24" s="41" t="s">
        <v>10</v>
      </c>
      <c r="D24" s="41"/>
      <c r="E24" s="18">
        <f>IF(D24="x",1.5,1)</f>
        <v>1</v>
      </c>
      <c r="F24" s="41"/>
      <c r="G24" s="41" t="s">
        <v>10</v>
      </c>
      <c r="H24" s="41"/>
      <c r="I24" s="41"/>
      <c r="J24" s="19">
        <f>IF(F24="x",2,IF(H24="x",-2,IF(I24="x",-0.5,0)))</f>
        <v>0</v>
      </c>
      <c r="K24" s="41" t="s">
        <v>10</v>
      </c>
      <c r="L24" s="41"/>
      <c r="M24" s="41"/>
      <c r="N24" s="18">
        <f>IF(L24="x",-1,IF(M24="x",-2,0))</f>
        <v>0</v>
      </c>
      <c r="O24" s="41"/>
      <c r="P24" s="41"/>
      <c r="Q24" s="41"/>
      <c r="R24" s="10">
        <f>IF(O24="X",2,0)</f>
        <v>0</v>
      </c>
      <c r="S24" s="19">
        <f>IF(O24="x",2,IF(P24="x",2,IF(Q24="x",0.5,0)))</f>
        <v>0</v>
      </c>
      <c r="T24" s="41"/>
      <c r="U24" s="10">
        <f>IF(P24="x",2,0)</f>
        <v>0</v>
      </c>
      <c r="V24" s="10"/>
      <c r="W24" s="10">
        <f>IF(Q24="x",0.5,0)</f>
        <v>0</v>
      </c>
      <c r="X24" s="18">
        <f>IF(T24="x",1,0)</f>
        <v>0</v>
      </c>
      <c r="Y24" s="23">
        <f>(10+J24+N24+S24+X24)*E24*B24</f>
        <v>0</v>
      </c>
      <c r="Z24" s="1">
        <f>(IF(D24="x",3,2))*B24</f>
        <v>0</v>
      </c>
      <c r="AA24" s="12"/>
    </row>
    <row r="25" spans="1:27">
      <c r="A25" s="38"/>
      <c r="B25" s="40">
        <v>0</v>
      </c>
      <c r="C25" s="41" t="s">
        <v>10</v>
      </c>
      <c r="D25" s="41"/>
      <c r="E25" s="18">
        <f>IF(D25="x",1.5,1)</f>
        <v>1</v>
      </c>
      <c r="F25" s="41"/>
      <c r="G25" s="41" t="s">
        <v>10</v>
      </c>
      <c r="H25" s="41"/>
      <c r="I25" s="41"/>
      <c r="J25" s="19">
        <f>IF(F25="x",2,IF(H25="x",-2,IF(I25="x",-0.5,0)))</f>
        <v>0</v>
      </c>
      <c r="K25" s="41" t="s">
        <v>10</v>
      </c>
      <c r="L25" s="41"/>
      <c r="M25" s="41"/>
      <c r="N25" s="18">
        <f>IF(L25="x",-1,IF(M25="x",-2,0))</f>
        <v>0</v>
      </c>
      <c r="O25" s="41"/>
      <c r="P25" s="41"/>
      <c r="Q25" s="41"/>
      <c r="R25" s="10">
        <f>IF(O25="X",2,0)</f>
        <v>0</v>
      </c>
      <c r="S25" s="19">
        <f>IF(O25="x",2,IF(P25="x",2,IF(Q25="x",0.5,0)))</f>
        <v>0</v>
      </c>
      <c r="T25" s="41"/>
      <c r="U25" s="10">
        <f>IF(P25="x",2,0)</f>
        <v>0</v>
      </c>
      <c r="V25" s="10"/>
      <c r="W25" s="10">
        <f>IF(Q25="x",0.5,0)</f>
        <v>0</v>
      </c>
      <c r="X25" s="18">
        <f>IF(T25="x",1,0)</f>
        <v>0</v>
      </c>
      <c r="Y25" s="23">
        <f>(10+J25+N25+S25+X25)*E25*B25</f>
        <v>0</v>
      </c>
      <c r="Z25" s="1">
        <f>(IF(D25="x",3,2))*B25</f>
        <v>0</v>
      </c>
      <c r="AA25" s="12"/>
    </row>
    <row r="26" spans="1:2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>
      <c r="A28" s="1" t="s">
        <v>30</v>
      </c>
      <c r="B28" s="30" t="s">
        <v>76</v>
      </c>
      <c r="C28" s="55" t="s">
        <v>31</v>
      </c>
      <c r="D28" s="55"/>
      <c r="E28" s="29"/>
      <c r="F28" s="55" t="s">
        <v>34</v>
      </c>
      <c r="G28" s="55"/>
      <c r="H28" s="55"/>
      <c r="I28" s="55"/>
      <c r="J28" s="29"/>
      <c r="K28" s="55" t="s">
        <v>22</v>
      </c>
      <c r="L28" s="55"/>
      <c r="M28" s="55"/>
      <c r="N28" s="29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0" t="s">
        <v>5</v>
      </c>
      <c r="Z28" s="2" t="s">
        <v>21</v>
      </c>
      <c r="AA28" s="12"/>
    </row>
    <row r="29" spans="1:27" s="4" customFormat="1">
      <c r="A29" s="31"/>
      <c r="B29" s="26" t="s">
        <v>52</v>
      </c>
      <c r="C29" s="5" t="s">
        <v>33</v>
      </c>
      <c r="D29" s="6" t="s">
        <v>32</v>
      </c>
      <c r="E29" s="15"/>
      <c r="F29" s="5" t="s">
        <v>35</v>
      </c>
      <c r="G29" s="6" t="s">
        <v>36</v>
      </c>
      <c r="H29" s="7" t="s">
        <v>37</v>
      </c>
      <c r="I29" s="9"/>
      <c r="J29" s="15"/>
      <c r="K29" s="6" t="s">
        <v>38</v>
      </c>
      <c r="L29" s="7" t="s">
        <v>39</v>
      </c>
      <c r="M29" s="8" t="s">
        <v>40</v>
      </c>
      <c r="N29" s="15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32">
        <f>SUM(Y30:Y33)</f>
        <v>0</v>
      </c>
      <c r="Z29" s="22">
        <f>SUM(Z30:Z33)</f>
        <v>0</v>
      </c>
      <c r="AA29" s="15"/>
    </row>
    <row r="30" spans="1:27">
      <c r="A30" s="38"/>
      <c r="B30" s="40">
        <v>0</v>
      </c>
      <c r="C30" s="41" t="s">
        <v>10</v>
      </c>
      <c r="D30" s="41"/>
      <c r="E30" s="18">
        <f>IF(D30="x",10,8)</f>
        <v>8</v>
      </c>
      <c r="F30" s="41"/>
      <c r="G30" s="41" t="s">
        <v>10</v>
      </c>
      <c r="H30" s="41"/>
      <c r="I30" s="9"/>
      <c r="J30" s="27">
        <f>IF(F30="x",2,IF(H30="x",-2,0))</f>
        <v>0</v>
      </c>
      <c r="K30" s="41" t="s">
        <v>10</v>
      </c>
      <c r="L30" s="41"/>
      <c r="M30" s="41"/>
      <c r="N30" s="18">
        <f>IF(L30="x",-2,IF(M30="x",2,0))</f>
        <v>0</v>
      </c>
      <c r="O30" s="16"/>
      <c r="P30" s="16"/>
      <c r="Q30" s="16"/>
      <c r="R30" s="16"/>
      <c r="S30" s="16"/>
      <c r="T30" s="16"/>
      <c r="U30" s="16"/>
      <c r="V30" s="16"/>
      <c r="W30" s="16"/>
      <c r="X30" s="12"/>
      <c r="Y30" s="23">
        <f>(E30+J30+N30)*B30</f>
        <v>0</v>
      </c>
      <c r="Z30" s="21">
        <f>(1*B30)</f>
        <v>0</v>
      </c>
      <c r="AA30" s="12"/>
    </row>
    <row r="31" spans="1:27">
      <c r="A31" s="38"/>
      <c r="B31" s="40">
        <v>0</v>
      </c>
      <c r="C31" s="41" t="s">
        <v>10</v>
      </c>
      <c r="D31" s="41"/>
      <c r="E31" s="18">
        <f>IF(D31="x",10,8)</f>
        <v>8</v>
      </c>
      <c r="F31" s="41"/>
      <c r="G31" s="41" t="s">
        <v>10</v>
      </c>
      <c r="H31" s="41"/>
      <c r="I31" s="9"/>
      <c r="J31" s="27">
        <f>IF(F31="x",2,IF(H31="x",-2,0))</f>
        <v>0</v>
      </c>
      <c r="K31" s="41" t="s">
        <v>10</v>
      </c>
      <c r="L31" s="41"/>
      <c r="M31" s="41"/>
      <c r="N31" s="18">
        <f>IF(L31="x",-2,IF(M31="x",2,0))</f>
        <v>0</v>
      </c>
      <c r="O31" s="16"/>
      <c r="P31" s="16"/>
      <c r="Q31" s="16"/>
      <c r="R31" s="16"/>
      <c r="S31" s="16"/>
      <c r="T31" s="16"/>
      <c r="U31" s="16"/>
      <c r="V31" s="16"/>
      <c r="W31" s="16"/>
      <c r="X31" s="12"/>
      <c r="Y31" s="23">
        <f>(E31+J31+N31)*B31</f>
        <v>0</v>
      </c>
      <c r="Z31" s="1">
        <f>(1*B31)</f>
        <v>0</v>
      </c>
      <c r="AA31" s="12"/>
    </row>
    <row r="32" spans="1:27">
      <c r="A32" s="38"/>
      <c r="B32" s="40">
        <v>0</v>
      </c>
      <c r="C32" s="41" t="s">
        <v>10</v>
      </c>
      <c r="D32" s="41"/>
      <c r="E32" s="18">
        <f>IF(D32="x",10,8)</f>
        <v>8</v>
      </c>
      <c r="F32" s="41"/>
      <c r="G32" s="41" t="s">
        <v>10</v>
      </c>
      <c r="H32" s="41"/>
      <c r="I32" s="9"/>
      <c r="J32" s="27">
        <f>IF(F32="x",2,IF(H32="x",-2,0))</f>
        <v>0</v>
      </c>
      <c r="K32" s="41" t="s">
        <v>10</v>
      </c>
      <c r="L32" s="41"/>
      <c r="M32" s="41"/>
      <c r="N32" s="18">
        <f>IF(L32="x",-2,IF(M32="x",2,0))</f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2"/>
      <c r="Y32" s="23">
        <f>(E32+J32+N32)*B32</f>
        <v>0</v>
      </c>
      <c r="Z32" s="1">
        <f>(1*B32)</f>
        <v>0</v>
      </c>
      <c r="AA32" s="12"/>
    </row>
    <row r="33" spans="1:27">
      <c r="A33" s="38"/>
      <c r="B33" s="40">
        <v>0</v>
      </c>
      <c r="C33" s="41" t="s">
        <v>10</v>
      </c>
      <c r="D33" s="41"/>
      <c r="E33" s="18">
        <f>IF(D33="x",10,8)</f>
        <v>8</v>
      </c>
      <c r="F33" s="41"/>
      <c r="G33" s="41" t="s">
        <v>10</v>
      </c>
      <c r="H33" s="41"/>
      <c r="I33" s="9"/>
      <c r="J33" s="27">
        <f>IF(F33="x",2,IF(H33="x",-2,0))</f>
        <v>0</v>
      </c>
      <c r="K33" s="41" t="s">
        <v>10</v>
      </c>
      <c r="L33" s="41"/>
      <c r="M33" s="41"/>
      <c r="N33" s="18">
        <f>IF(L33="x",-2,IF(M33="x",2,0))</f>
        <v>0</v>
      </c>
      <c r="O33" s="37"/>
      <c r="P33" s="16"/>
      <c r="Q33" s="16"/>
      <c r="R33" s="16"/>
      <c r="S33" s="16"/>
      <c r="T33" s="16"/>
      <c r="U33" s="16"/>
      <c r="V33" s="16"/>
      <c r="W33" s="16"/>
      <c r="X33" s="12"/>
      <c r="Y33" s="23">
        <f>(E33+J33+N33)*B33</f>
        <v>0</v>
      </c>
      <c r="Z33" s="1">
        <f>(1*B33)</f>
        <v>0</v>
      </c>
      <c r="AA33" s="12"/>
    </row>
    <row r="34" spans="1:2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6"/>
      <c r="Q34" s="16"/>
      <c r="R34" s="16"/>
      <c r="S34" s="16"/>
      <c r="T34" s="16"/>
      <c r="U34" s="16"/>
      <c r="V34" s="16"/>
      <c r="W34" s="16"/>
      <c r="X34" s="12"/>
      <c r="Y34" s="12"/>
      <c r="Z34" s="12"/>
      <c r="AA34" s="12"/>
    </row>
    <row r="35" spans="1:27">
      <c r="A35" s="12"/>
      <c r="B35" s="12"/>
      <c r="C35" s="2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6"/>
      <c r="P35" s="16"/>
      <c r="Q35" s="16"/>
      <c r="R35" s="16"/>
      <c r="S35" s="16"/>
      <c r="T35" s="16"/>
      <c r="U35" s="16"/>
      <c r="V35" s="16"/>
      <c r="W35" s="16"/>
      <c r="X35" s="12"/>
      <c r="Y35" s="12"/>
      <c r="Z35" s="12"/>
      <c r="AA35" s="12"/>
    </row>
    <row r="36" spans="1:27">
      <c r="A36" s="12"/>
      <c r="B36" s="12" t="s">
        <v>54</v>
      </c>
      <c r="C36" s="12"/>
      <c r="D36" s="12"/>
      <c r="E36" s="12"/>
      <c r="F36" s="12" t="s">
        <v>56</v>
      </c>
      <c r="G36" s="12"/>
      <c r="H36" s="12"/>
      <c r="I36" s="12"/>
      <c r="J36" s="12"/>
      <c r="K36" s="12">
        <v>0</v>
      </c>
      <c r="L36" s="12"/>
      <c r="M36" s="12"/>
      <c r="N36" s="12"/>
      <c r="O36" s="16"/>
      <c r="P36" s="16"/>
      <c r="Q36" s="16"/>
      <c r="R36" s="16"/>
      <c r="S36" s="16"/>
      <c r="T36" s="16"/>
      <c r="U36" s="16"/>
      <c r="V36" s="16"/>
      <c r="W36" s="16"/>
      <c r="X36" s="12"/>
      <c r="Y36" s="12"/>
      <c r="Z36" s="12"/>
      <c r="AA36" s="12"/>
    </row>
    <row r="37" spans="1:27">
      <c r="A37" s="12"/>
      <c r="B37" s="12" t="s">
        <v>55</v>
      </c>
      <c r="C37" s="12"/>
      <c r="D37" s="12"/>
      <c r="E37" s="12"/>
      <c r="F37" s="12" t="s">
        <v>57</v>
      </c>
      <c r="G37" s="12"/>
      <c r="H37" s="12"/>
      <c r="I37" s="12"/>
      <c r="J37" s="12"/>
      <c r="K37" s="29">
        <v>1</v>
      </c>
      <c r="L37" s="12"/>
      <c r="M37" s="12"/>
      <c r="N37" s="12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2"/>
      <c r="Z37" s="12"/>
      <c r="AA37" s="12"/>
    </row>
    <row r="38" spans="1:27">
      <c r="A38" s="12"/>
      <c r="B38" s="12" t="s">
        <v>74</v>
      </c>
      <c r="C38" s="12"/>
      <c r="D38" s="12"/>
      <c r="E38" s="12"/>
      <c r="F38" s="12" t="s">
        <v>58</v>
      </c>
      <c r="G38" s="12"/>
      <c r="H38" s="12"/>
      <c r="I38" s="12"/>
      <c r="J38" s="12"/>
      <c r="K38" s="12">
        <v>2</v>
      </c>
      <c r="L38" s="12"/>
      <c r="M38" s="12"/>
      <c r="N38" s="12"/>
      <c r="O38" s="16"/>
      <c r="P38" s="16"/>
      <c r="Q38" s="16"/>
      <c r="R38" s="16"/>
      <c r="S38" s="16"/>
      <c r="T38" s="16"/>
      <c r="U38" s="16"/>
      <c r="V38" s="16"/>
      <c r="W38" s="16"/>
      <c r="X38" s="12"/>
      <c r="Y38" s="12"/>
      <c r="Z38" s="12"/>
      <c r="AA38" s="12"/>
    </row>
    <row r="39" spans="1:27">
      <c r="A39" s="12"/>
      <c r="B39" s="12" t="s">
        <v>61</v>
      </c>
      <c r="C39" s="12"/>
      <c r="D39" s="12"/>
      <c r="E39" s="12"/>
      <c r="F39" s="12" t="s">
        <v>59</v>
      </c>
      <c r="G39" s="12"/>
      <c r="H39" s="12"/>
      <c r="I39" s="12"/>
      <c r="J39" s="12"/>
      <c r="K39" s="12">
        <v>3</v>
      </c>
      <c r="L39" s="12"/>
      <c r="M39" s="12"/>
      <c r="N39" s="12"/>
      <c r="O39" s="16"/>
      <c r="P39" s="16"/>
      <c r="Q39" s="16"/>
      <c r="R39" s="16"/>
      <c r="S39" s="16"/>
      <c r="T39" s="16"/>
      <c r="U39" s="16"/>
      <c r="V39" s="16"/>
      <c r="W39" s="16"/>
      <c r="X39" s="12"/>
      <c r="Y39" s="12"/>
      <c r="Z39" s="12"/>
      <c r="AA39" s="12"/>
    </row>
    <row r="40" spans="1:27">
      <c r="A40" s="12"/>
      <c r="B40" s="12" t="s">
        <v>72</v>
      </c>
      <c r="C40" s="12"/>
      <c r="D40" s="12"/>
      <c r="E40" s="12"/>
      <c r="F40" s="12" t="s">
        <v>60</v>
      </c>
      <c r="G40" s="12"/>
      <c r="H40" s="12"/>
      <c r="I40" s="12"/>
      <c r="J40" s="12"/>
      <c r="K40" s="12">
        <v>4</v>
      </c>
      <c r="L40" s="12"/>
      <c r="M40" s="12"/>
      <c r="N40" s="12"/>
      <c r="O40" s="16"/>
      <c r="P40" s="16"/>
      <c r="Q40" s="16"/>
      <c r="R40" s="16"/>
      <c r="S40" s="16"/>
      <c r="T40" s="16"/>
      <c r="U40" s="16"/>
      <c r="V40" s="16"/>
      <c r="W40" s="16"/>
      <c r="X40" s="12"/>
      <c r="Y40" s="12"/>
      <c r="Z40" s="12"/>
      <c r="AA40" s="12"/>
    </row>
    <row r="41" spans="1:27">
      <c r="A41" s="12"/>
      <c r="B41" s="12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6"/>
      <c r="P41" s="16"/>
      <c r="Q41" s="16"/>
      <c r="R41" s="16"/>
      <c r="S41" s="16"/>
      <c r="T41" s="16"/>
      <c r="U41" s="16"/>
      <c r="V41" s="16"/>
      <c r="W41" s="16"/>
      <c r="X41" s="12"/>
      <c r="Y41" s="12"/>
      <c r="Z41" s="12"/>
      <c r="AA41" s="12"/>
    </row>
    <row r="42" spans="1:27">
      <c r="A42" s="12"/>
      <c r="B42" s="12" t="s">
        <v>71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6"/>
      <c r="P42" s="16"/>
      <c r="Q42" s="16"/>
      <c r="R42" s="16"/>
      <c r="S42" s="16"/>
      <c r="T42" s="16"/>
      <c r="U42" s="16"/>
      <c r="V42" s="16"/>
      <c r="W42" s="16"/>
      <c r="X42" s="12"/>
      <c r="Y42" s="12"/>
      <c r="Z42" s="12"/>
      <c r="AA42" s="12"/>
    </row>
    <row r="43" spans="1:27">
      <c r="A43" s="12"/>
      <c r="B43" s="12" t="s">
        <v>62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6"/>
      <c r="P43" s="16"/>
      <c r="Q43" s="16"/>
      <c r="R43" s="16"/>
      <c r="S43" s="16"/>
      <c r="T43" s="16"/>
      <c r="U43" s="16"/>
      <c r="V43" s="16"/>
      <c r="W43" s="16"/>
      <c r="X43" s="12"/>
      <c r="Y43" s="12"/>
      <c r="Z43" s="12"/>
      <c r="AA43" s="12"/>
    </row>
    <row r="44" spans="1:27">
      <c r="A44" s="12"/>
      <c r="B44" s="12" t="s">
        <v>63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33"/>
      <c r="P44" s="34"/>
      <c r="Q44" s="34"/>
      <c r="R44" s="34"/>
      <c r="S44" s="34"/>
      <c r="T44" s="34"/>
      <c r="U44" s="34"/>
      <c r="V44" s="34"/>
      <c r="W44" s="34"/>
      <c r="X44" s="12"/>
      <c r="Y44" s="12"/>
      <c r="Z44" s="12"/>
      <c r="AA44" s="12"/>
    </row>
    <row r="45" spans="1:27">
      <c r="A45" s="12"/>
      <c r="B45" s="12" t="s">
        <v>64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3"/>
      <c r="P45" s="34"/>
      <c r="Q45" s="34"/>
      <c r="R45" s="34"/>
      <c r="S45" s="34"/>
      <c r="T45" s="34"/>
      <c r="U45" s="34"/>
      <c r="V45" s="34"/>
      <c r="W45" s="34"/>
      <c r="X45" s="12"/>
      <c r="Y45" s="12"/>
      <c r="Z45" s="12"/>
      <c r="AA45" s="12"/>
    </row>
    <row r="46" spans="1:27">
      <c r="A46" s="12"/>
      <c r="B46" s="12" t="s">
        <v>65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</sheetData>
  <sheetProtection password="EED8" sheet="1" objects="1" scenarios="1"/>
  <mergeCells count="29">
    <mergeCell ref="T5:U5"/>
    <mergeCell ref="W5:X5"/>
    <mergeCell ref="T6:U6"/>
    <mergeCell ref="W6:X6"/>
    <mergeCell ref="C18:X18"/>
    <mergeCell ref="O6:P6"/>
    <mergeCell ref="Q6:R6"/>
    <mergeCell ref="O7:P7"/>
    <mergeCell ref="Q7:R7"/>
    <mergeCell ref="F6:I6"/>
    <mergeCell ref="K5:M5"/>
    <mergeCell ref="K6:M6"/>
    <mergeCell ref="O5:R5"/>
    <mergeCell ref="B5:D5"/>
    <mergeCell ref="B6:D6"/>
    <mergeCell ref="F5:I5"/>
    <mergeCell ref="T20:W20"/>
    <mergeCell ref="C28:D28"/>
    <mergeCell ref="F28:I28"/>
    <mergeCell ref="K28:M28"/>
    <mergeCell ref="C10:D10"/>
    <mergeCell ref="C20:D20"/>
    <mergeCell ref="F20:I20"/>
    <mergeCell ref="K20:M20"/>
    <mergeCell ref="O20:R20"/>
    <mergeCell ref="F10:I10"/>
    <mergeCell ref="K10:M10"/>
    <mergeCell ref="O10:R10"/>
    <mergeCell ref="T10:W10"/>
  </mergeCells>
  <dataValidations count="6">
    <dataValidation type="list" allowBlank="1" showInputMessage="1" showErrorMessage="1" sqref="T6:U6">
      <formula1>$T$7:$T$8</formula1>
    </dataValidation>
    <dataValidation type="list" allowBlank="1" showInputMessage="1" showErrorMessage="1" sqref="W6:X6">
      <formula1>$W$7:$W$8</formula1>
    </dataValidation>
    <dataValidation type="list" allowBlank="1" showInputMessage="1" showErrorMessage="1" sqref="K6:M6">
      <formula1>$K$7:$K$8</formula1>
    </dataValidation>
    <dataValidation type="list" allowBlank="1" showInputMessage="1" showErrorMessage="1" sqref="F6:I6">
      <formula1>$F$36:$F$40</formula1>
    </dataValidation>
    <dataValidation type="list" allowBlank="1" showInputMessage="1" showErrorMessage="1" sqref="B6:D6">
      <formula1>$B$36:$B$46</formula1>
    </dataValidation>
    <dataValidation type="list" allowBlank="1" showInputMessage="1" showErrorMessage="1" sqref="O7:R7">
      <formula1>$K$36:$K$40</formula1>
    </dataValidation>
  </dataValidations>
  <pageMargins left="0.70866141732283472" right="1.37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workbookViewId="0"/>
  </sheetViews>
  <sheetFormatPr baseColWidth="10" defaultRowHeight="15"/>
  <cols>
    <col min="1" max="1" width="15.7109375" customWidth="1"/>
    <col min="2" max="2" width="4.7109375" customWidth="1"/>
    <col min="3" max="4" width="6.7109375" customWidth="1"/>
    <col min="5" max="5" width="2.7109375" customWidth="1"/>
    <col min="6" max="9" width="7.7109375" customWidth="1"/>
    <col min="10" max="10" width="2.7109375" customWidth="1"/>
    <col min="11" max="13" width="7.7109375" customWidth="1"/>
    <col min="14" max="14" width="2.7109375" customWidth="1"/>
    <col min="15" max="18" width="6.7109375" customWidth="1"/>
    <col min="19" max="19" width="2.7109375" customWidth="1"/>
    <col min="20" max="23" width="7.7109375" customWidth="1"/>
    <col min="24" max="24" width="2.7109375" customWidth="1"/>
    <col min="25" max="25" width="5.7109375" customWidth="1"/>
    <col min="26" max="26" width="8.7109375" customWidth="1"/>
  </cols>
  <sheetData>
    <row r="1" spans="1:27" ht="18.75">
      <c r="A1" s="12"/>
      <c r="B1" s="54" t="s">
        <v>79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48" t="s">
        <v>78</v>
      </c>
      <c r="X1" s="42"/>
      <c r="Y1" s="42"/>
      <c r="Z1" s="43"/>
      <c r="AA1" s="12"/>
    </row>
    <row r="2" spans="1:27">
      <c r="A2" s="12"/>
      <c r="B2" s="53" t="s">
        <v>80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49" t="s">
        <v>82</v>
      </c>
      <c r="X2" s="44"/>
      <c r="Y2" s="44"/>
      <c r="Z2" s="45"/>
      <c r="AA2" s="12"/>
    </row>
    <row r="3" spans="1:27">
      <c r="A3" s="12"/>
      <c r="B3" s="53" t="s">
        <v>81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50" t="s">
        <v>83</v>
      </c>
      <c r="X3" s="46"/>
      <c r="Y3" s="46"/>
      <c r="Z3" s="47"/>
      <c r="AA3" s="12"/>
    </row>
    <row r="4" spans="1:27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>
      <c r="A5" s="1" t="s">
        <v>41</v>
      </c>
      <c r="B5" s="55" t="s">
        <v>66</v>
      </c>
      <c r="C5" s="55"/>
      <c r="D5" s="70"/>
      <c r="E5" s="12"/>
      <c r="F5" s="55" t="s">
        <v>43</v>
      </c>
      <c r="G5" s="55"/>
      <c r="H5" s="55"/>
      <c r="I5" s="55"/>
      <c r="J5" s="12"/>
      <c r="K5" s="55" t="s">
        <v>49</v>
      </c>
      <c r="L5" s="55"/>
      <c r="M5" s="55"/>
      <c r="N5" s="12"/>
      <c r="O5" s="55" t="s">
        <v>67</v>
      </c>
      <c r="P5" s="55"/>
      <c r="Q5" s="55"/>
      <c r="R5" s="55"/>
      <c r="S5" s="12"/>
      <c r="T5" s="56" t="s">
        <v>47</v>
      </c>
      <c r="U5" s="57"/>
      <c r="V5" s="12">
        <f>IF(W6="Defender",0,20)</f>
        <v>0</v>
      </c>
      <c r="W5" s="56" t="s">
        <v>44</v>
      </c>
      <c r="X5" s="57"/>
      <c r="Y5" s="20" t="s">
        <v>5</v>
      </c>
      <c r="Z5" s="52" t="s">
        <v>21</v>
      </c>
      <c r="AA5" s="12"/>
    </row>
    <row r="6" spans="1:27">
      <c r="A6" s="12"/>
      <c r="B6" s="58" t="s">
        <v>55</v>
      </c>
      <c r="C6" s="69"/>
      <c r="D6" s="59"/>
      <c r="E6" s="12"/>
      <c r="F6" s="58" t="s">
        <v>58</v>
      </c>
      <c r="G6" s="69"/>
      <c r="H6" s="69"/>
      <c r="I6" s="59"/>
      <c r="J6" s="12"/>
      <c r="K6" s="58" t="s">
        <v>50</v>
      </c>
      <c r="L6" s="69"/>
      <c r="M6" s="59"/>
      <c r="N6" s="12">
        <f>IF(K6="Send in the Guards!",-15,0)</f>
        <v>0</v>
      </c>
      <c r="O6" s="61" t="s">
        <v>69</v>
      </c>
      <c r="P6" s="62"/>
      <c r="Q6" s="63" t="s">
        <v>70</v>
      </c>
      <c r="R6" s="64"/>
      <c r="S6" s="12"/>
      <c r="T6" s="58" t="s">
        <v>23</v>
      </c>
      <c r="U6" s="59"/>
      <c r="V6" s="12">
        <f>IF(T6="normal",0,5)</f>
        <v>0</v>
      </c>
      <c r="W6" s="58" t="s">
        <v>46</v>
      </c>
      <c r="X6" s="59"/>
      <c r="Y6" s="11">
        <f>Y11+Y21+Y29+V5+V6+N6+N8</f>
        <v>66.8</v>
      </c>
      <c r="Z6" s="1">
        <f>Z11+Z21+Z29</f>
        <v>12</v>
      </c>
      <c r="AA6" s="12"/>
    </row>
    <row r="7" spans="1:27">
      <c r="A7" s="12"/>
      <c r="B7" s="12"/>
      <c r="C7" s="12"/>
      <c r="D7" s="12"/>
      <c r="E7" s="12"/>
      <c r="F7" s="12">
        <f>IF(F6="Liberation (1813-1814)",-1,0)</f>
        <v>0</v>
      </c>
      <c r="G7" s="12">
        <f>IF(F6="Hundred Days (1815)",-1,0)</f>
        <v>0</v>
      </c>
      <c r="H7" s="12">
        <f>IF(B6="Prussian",1,0)</f>
        <v>0</v>
      </c>
      <c r="I7" s="12">
        <f>SUM(F7:H7)</f>
        <v>0</v>
      </c>
      <c r="J7" s="12"/>
      <c r="K7" s="12" t="s">
        <v>50</v>
      </c>
      <c r="L7" s="12"/>
      <c r="M7" s="12"/>
      <c r="N7" s="12"/>
      <c r="O7" s="65">
        <v>0</v>
      </c>
      <c r="P7" s="66"/>
      <c r="Q7" s="67">
        <v>0</v>
      </c>
      <c r="R7" s="68"/>
      <c r="S7" s="12"/>
      <c r="T7" s="12" t="s">
        <v>23</v>
      </c>
      <c r="U7" s="12"/>
      <c r="V7" s="12"/>
      <c r="W7" s="12" t="s">
        <v>45</v>
      </c>
      <c r="X7" s="12"/>
      <c r="Y7" s="12"/>
      <c r="Z7" s="52" t="s">
        <v>53</v>
      </c>
      <c r="AA7" s="12"/>
    </row>
    <row r="8" spans="1:27">
      <c r="A8" s="12"/>
      <c r="B8" s="12"/>
      <c r="C8" s="12"/>
      <c r="D8" s="12"/>
      <c r="E8" s="12"/>
      <c r="F8" s="12"/>
      <c r="G8" s="12"/>
      <c r="H8" s="12"/>
      <c r="I8" s="12"/>
      <c r="J8" s="12"/>
      <c r="K8" s="12" t="s">
        <v>51</v>
      </c>
      <c r="L8" s="12"/>
      <c r="M8" s="12"/>
      <c r="N8" s="12">
        <f>SUM(O9:U9)</f>
        <v>0</v>
      </c>
      <c r="O8" s="13" t="s">
        <v>75</v>
      </c>
      <c r="P8" s="12"/>
      <c r="Q8" s="12"/>
      <c r="R8" s="17">
        <f>1+O7+Q7</f>
        <v>1</v>
      </c>
      <c r="S8" s="12"/>
      <c r="T8" s="12" t="s">
        <v>48</v>
      </c>
      <c r="U8" s="12"/>
      <c r="V8" s="12"/>
      <c r="W8" s="12" t="s">
        <v>46</v>
      </c>
      <c r="X8" s="12"/>
      <c r="Y8" s="35" t="s">
        <v>77</v>
      </c>
      <c r="Z8" s="36">
        <f>Z6/3</f>
        <v>4</v>
      </c>
      <c r="AA8" s="12"/>
    </row>
    <row r="9" spans="1:2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IF($B$6="Austrian",R8*(-5),0)</f>
        <v>0</v>
      </c>
      <c r="P9" s="12">
        <f>IF($B$6="Ottoman",$R$8*(-5),0)</f>
        <v>0</v>
      </c>
      <c r="Q9" s="12">
        <f>IF($B$6="Russian",$R$8*(-5),0)</f>
        <v>0</v>
      </c>
      <c r="R9" s="12">
        <f>IF($B$6="Spanish",$R$8*(-5),0)</f>
        <v>0</v>
      </c>
      <c r="S9" s="12">
        <f>IF($B$6="Minor and Other",$R$8*(-5),0)</f>
        <v>0</v>
      </c>
      <c r="T9" s="12">
        <f>IF(I7&gt;0,-5*R8,0)</f>
        <v>0</v>
      </c>
      <c r="U9" s="12">
        <f>IF($B$6="French",$R$8*5,0)</f>
        <v>0</v>
      </c>
      <c r="V9" s="12"/>
      <c r="W9" s="12"/>
      <c r="X9" s="12"/>
      <c r="Y9" s="12"/>
      <c r="Z9" s="12"/>
      <c r="AA9" s="12"/>
    </row>
    <row r="10" spans="1:27">
      <c r="A10" s="24" t="s">
        <v>0</v>
      </c>
      <c r="B10" s="30" t="s">
        <v>76</v>
      </c>
      <c r="C10" s="55" t="s">
        <v>22</v>
      </c>
      <c r="D10" s="55"/>
      <c r="E10" s="29"/>
      <c r="F10" s="55" t="s">
        <v>1</v>
      </c>
      <c r="G10" s="55"/>
      <c r="H10" s="55"/>
      <c r="I10" s="55"/>
      <c r="J10" s="29"/>
      <c r="K10" s="55" t="s">
        <v>6</v>
      </c>
      <c r="L10" s="55"/>
      <c r="M10" s="55"/>
      <c r="N10" s="29"/>
      <c r="O10" s="55" t="s">
        <v>11</v>
      </c>
      <c r="P10" s="55"/>
      <c r="Q10" s="55"/>
      <c r="R10" s="55"/>
      <c r="S10" s="29"/>
      <c r="T10" s="55" t="s">
        <v>17</v>
      </c>
      <c r="U10" s="55"/>
      <c r="V10" s="55"/>
      <c r="W10" s="55"/>
      <c r="X10" s="29"/>
      <c r="Y10" s="20" t="s">
        <v>5</v>
      </c>
      <c r="Z10" s="51" t="s">
        <v>21</v>
      </c>
      <c r="AA10" s="12"/>
    </row>
    <row r="11" spans="1:27" s="4" customFormat="1" ht="12.75">
      <c r="A11" s="31"/>
      <c r="B11" s="26" t="s">
        <v>52</v>
      </c>
      <c r="C11" s="25" t="s">
        <v>23</v>
      </c>
      <c r="D11" s="6" t="s">
        <v>24</v>
      </c>
      <c r="E11" s="15"/>
      <c r="F11" s="5" t="s">
        <v>2</v>
      </c>
      <c r="G11" s="6" t="s">
        <v>3</v>
      </c>
      <c r="H11" s="7" t="s">
        <v>4</v>
      </c>
      <c r="I11" s="8" t="s">
        <v>16</v>
      </c>
      <c r="J11" s="15"/>
      <c r="K11" s="6" t="s">
        <v>9</v>
      </c>
      <c r="L11" s="7" t="s">
        <v>7</v>
      </c>
      <c r="M11" s="8" t="s">
        <v>8</v>
      </c>
      <c r="N11" s="15"/>
      <c r="O11" s="5" t="s">
        <v>12</v>
      </c>
      <c r="P11" s="6" t="s">
        <v>13</v>
      </c>
      <c r="Q11" s="7" t="s">
        <v>14</v>
      </c>
      <c r="R11" s="8" t="s">
        <v>15</v>
      </c>
      <c r="S11" s="15"/>
      <c r="T11" s="5" t="s">
        <v>18</v>
      </c>
      <c r="U11" s="6" t="s">
        <v>19</v>
      </c>
      <c r="V11" s="7" t="s">
        <v>42</v>
      </c>
      <c r="W11" s="8" t="s">
        <v>20</v>
      </c>
      <c r="X11" s="15"/>
      <c r="Y11" s="32">
        <f>SUM(Y12:Y18)</f>
        <v>60.8</v>
      </c>
      <c r="Z11" s="22">
        <f>SUM(Z12:Z18)</f>
        <v>11</v>
      </c>
      <c r="AA11" s="15"/>
    </row>
    <row r="12" spans="1:27">
      <c r="A12" s="38" t="s">
        <v>0</v>
      </c>
      <c r="B12" s="39">
        <v>4</v>
      </c>
      <c r="C12" s="41" t="s">
        <v>10</v>
      </c>
      <c r="D12" s="41"/>
      <c r="E12" s="18">
        <f t="shared" ref="E12:E17" si="0">IF(D12="x",1.2,1)</f>
        <v>1</v>
      </c>
      <c r="F12" s="41"/>
      <c r="G12" s="41" t="s">
        <v>10</v>
      </c>
      <c r="H12" s="41"/>
      <c r="I12" s="41"/>
      <c r="J12" s="19">
        <f t="shared" ref="J12:J17" si="1">IF(F12="x",2,IF(H12="x",-2,IF(I12="x",-0.5,0)))</f>
        <v>0</v>
      </c>
      <c r="K12" s="41" t="s">
        <v>10</v>
      </c>
      <c r="L12" s="41"/>
      <c r="M12" s="41"/>
      <c r="N12" s="18">
        <f t="shared" ref="N12:N17" si="2">IF(L12="x",-1,IF(M12="x",-2,0))</f>
        <v>0</v>
      </c>
      <c r="O12" s="41"/>
      <c r="P12" s="41"/>
      <c r="Q12" s="41" t="s">
        <v>10</v>
      </c>
      <c r="R12" s="41"/>
      <c r="S12" s="19">
        <f t="shared" ref="S12:S17" si="3">IF(O12="x",-4,IF(P12="x",-2,IF(R12="x",2,0)))</f>
        <v>0</v>
      </c>
      <c r="T12" s="41"/>
      <c r="U12" s="41"/>
      <c r="V12" s="41"/>
      <c r="W12" s="41"/>
      <c r="X12" s="18">
        <f t="shared" ref="X12:X17" si="4">IF(T12="x",1,IF(U12="x",-1,IF(V12="x",2,IF(W12="x",1,0))))</f>
        <v>0</v>
      </c>
      <c r="Y12" s="23">
        <f t="shared" ref="Y12:Y17" si="5">(10+J12+N12+S12+X12)*E12*B12</f>
        <v>40</v>
      </c>
      <c r="Z12" s="21">
        <f t="shared" ref="Z12:Z17" si="6">(IF(D12="x",3,2))*B12</f>
        <v>8</v>
      </c>
      <c r="AA12" s="12"/>
    </row>
    <row r="13" spans="1:27">
      <c r="A13" s="38" t="s">
        <v>84</v>
      </c>
      <c r="B13" s="40">
        <v>1</v>
      </c>
      <c r="C13" s="41"/>
      <c r="D13" s="41" t="s">
        <v>10</v>
      </c>
      <c r="E13" s="18">
        <f t="shared" si="0"/>
        <v>1.2</v>
      </c>
      <c r="F13" s="41" t="s">
        <v>10</v>
      </c>
      <c r="G13" s="41"/>
      <c r="H13" s="41"/>
      <c r="I13" s="41"/>
      <c r="J13" s="19">
        <f t="shared" si="1"/>
        <v>2</v>
      </c>
      <c r="K13" s="41" t="s">
        <v>10</v>
      </c>
      <c r="L13" s="41"/>
      <c r="M13" s="41"/>
      <c r="N13" s="18">
        <f t="shared" si="2"/>
        <v>0</v>
      </c>
      <c r="O13" s="41"/>
      <c r="P13" s="41"/>
      <c r="Q13" s="41"/>
      <c r="R13" s="41" t="s">
        <v>10</v>
      </c>
      <c r="S13" s="19">
        <f t="shared" si="3"/>
        <v>2</v>
      </c>
      <c r="T13" s="41"/>
      <c r="U13" s="41"/>
      <c r="V13" s="41"/>
      <c r="W13" s="41"/>
      <c r="X13" s="18">
        <f t="shared" si="4"/>
        <v>0</v>
      </c>
      <c r="Y13" s="23">
        <f t="shared" si="5"/>
        <v>16.8</v>
      </c>
      <c r="Z13" s="1">
        <f t="shared" si="6"/>
        <v>3</v>
      </c>
      <c r="AA13" s="12"/>
    </row>
    <row r="14" spans="1:27">
      <c r="A14" s="38"/>
      <c r="B14" s="40">
        <v>0</v>
      </c>
      <c r="C14" s="41" t="s">
        <v>10</v>
      </c>
      <c r="D14" s="41"/>
      <c r="E14" s="18">
        <f t="shared" si="0"/>
        <v>1</v>
      </c>
      <c r="F14" s="41"/>
      <c r="G14" s="41" t="s">
        <v>10</v>
      </c>
      <c r="H14" s="41"/>
      <c r="I14" s="41"/>
      <c r="J14" s="19">
        <f t="shared" si="1"/>
        <v>0</v>
      </c>
      <c r="K14" s="41" t="s">
        <v>10</v>
      </c>
      <c r="L14" s="41"/>
      <c r="M14" s="41"/>
      <c r="N14" s="18">
        <f t="shared" si="2"/>
        <v>0</v>
      </c>
      <c r="O14" s="41"/>
      <c r="P14" s="41"/>
      <c r="Q14" s="41" t="s">
        <v>10</v>
      </c>
      <c r="R14" s="41"/>
      <c r="S14" s="19">
        <f t="shared" si="3"/>
        <v>0</v>
      </c>
      <c r="T14" s="41"/>
      <c r="U14" s="41"/>
      <c r="V14" s="41"/>
      <c r="W14" s="41"/>
      <c r="X14" s="18">
        <f t="shared" si="4"/>
        <v>0</v>
      </c>
      <c r="Y14" s="23">
        <f t="shared" si="5"/>
        <v>0</v>
      </c>
      <c r="Z14" s="1">
        <f t="shared" si="6"/>
        <v>0</v>
      </c>
      <c r="AA14" s="12"/>
    </row>
    <row r="15" spans="1:27">
      <c r="A15" s="38"/>
      <c r="B15" s="40">
        <v>0</v>
      </c>
      <c r="C15" s="41" t="s">
        <v>10</v>
      </c>
      <c r="D15" s="41"/>
      <c r="E15" s="18">
        <f t="shared" si="0"/>
        <v>1</v>
      </c>
      <c r="F15" s="41"/>
      <c r="G15" s="41" t="s">
        <v>10</v>
      </c>
      <c r="H15" s="41"/>
      <c r="I15" s="41"/>
      <c r="J15" s="19">
        <f t="shared" si="1"/>
        <v>0</v>
      </c>
      <c r="K15" s="41" t="s">
        <v>10</v>
      </c>
      <c r="L15" s="41"/>
      <c r="M15" s="41"/>
      <c r="N15" s="18">
        <f t="shared" si="2"/>
        <v>0</v>
      </c>
      <c r="O15" s="41"/>
      <c r="P15" s="41"/>
      <c r="Q15" s="41" t="s">
        <v>10</v>
      </c>
      <c r="R15" s="41"/>
      <c r="S15" s="19">
        <f t="shared" si="3"/>
        <v>0</v>
      </c>
      <c r="T15" s="41"/>
      <c r="U15" s="41"/>
      <c r="V15" s="41"/>
      <c r="W15" s="41"/>
      <c r="X15" s="18">
        <f t="shared" si="4"/>
        <v>0</v>
      </c>
      <c r="Y15" s="23">
        <f t="shared" si="5"/>
        <v>0</v>
      </c>
      <c r="Z15" s="1">
        <f t="shared" si="6"/>
        <v>0</v>
      </c>
      <c r="AA15" s="12"/>
    </row>
    <row r="16" spans="1:27">
      <c r="A16" s="38"/>
      <c r="B16" s="40">
        <v>0</v>
      </c>
      <c r="C16" s="41" t="s">
        <v>10</v>
      </c>
      <c r="D16" s="41"/>
      <c r="E16" s="18">
        <f t="shared" si="0"/>
        <v>1</v>
      </c>
      <c r="F16" s="41"/>
      <c r="G16" s="41" t="s">
        <v>10</v>
      </c>
      <c r="H16" s="41"/>
      <c r="I16" s="41"/>
      <c r="J16" s="19">
        <f t="shared" si="1"/>
        <v>0</v>
      </c>
      <c r="K16" s="41" t="s">
        <v>10</v>
      </c>
      <c r="L16" s="41"/>
      <c r="M16" s="41"/>
      <c r="N16" s="18">
        <f t="shared" si="2"/>
        <v>0</v>
      </c>
      <c r="O16" s="41"/>
      <c r="P16" s="41"/>
      <c r="Q16" s="41" t="s">
        <v>10</v>
      </c>
      <c r="R16" s="41"/>
      <c r="S16" s="19">
        <f t="shared" si="3"/>
        <v>0</v>
      </c>
      <c r="T16" s="41"/>
      <c r="U16" s="41"/>
      <c r="V16" s="41"/>
      <c r="W16" s="41"/>
      <c r="X16" s="18">
        <f t="shared" si="4"/>
        <v>0</v>
      </c>
      <c r="Y16" s="23">
        <f t="shared" si="5"/>
        <v>0</v>
      </c>
      <c r="Z16" s="1">
        <f t="shared" si="6"/>
        <v>0</v>
      </c>
      <c r="AA16" s="12"/>
    </row>
    <row r="17" spans="1:27">
      <c r="A17" s="38"/>
      <c r="B17" s="40">
        <v>0</v>
      </c>
      <c r="C17" s="41" t="s">
        <v>10</v>
      </c>
      <c r="D17" s="41"/>
      <c r="E17" s="18">
        <f t="shared" si="0"/>
        <v>1</v>
      </c>
      <c r="F17" s="41"/>
      <c r="G17" s="41" t="s">
        <v>10</v>
      </c>
      <c r="H17" s="41"/>
      <c r="I17" s="41"/>
      <c r="J17" s="19">
        <f t="shared" si="1"/>
        <v>0</v>
      </c>
      <c r="K17" s="41" t="s">
        <v>10</v>
      </c>
      <c r="L17" s="41"/>
      <c r="M17" s="41"/>
      <c r="N17" s="18">
        <f t="shared" si="2"/>
        <v>0</v>
      </c>
      <c r="O17" s="41"/>
      <c r="P17" s="41"/>
      <c r="Q17" s="41" t="s">
        <v>10</v>
      </c>
      <c r="R17" s="41"/>
      <c r="S17" s="19">
        <f t="shared" si="3"/>
        <v>0</v>
      </c>
      <c r="T17" s="41"/>
      <c r="U17" s="41"/>
      <c r="V17" s="41"/>
      <c r="W17" s="41"/>
      <c r="X17" s="18">
        <f t="shared" si="4"/>
        <v>0</v>
      </c>
      <c r="Y17" s="23">
        <f t="shared" si="5"/>
        <v>0</v>
      </c>
      <c r="Z17" s="1">
        <f t="shared" si="6"/>
        <v>0</v>
      </c>
      <c r="AA17" s="12"/>
    </row>
    <row r="18" spans="1:27">
      <c r="A18" s="38" t="s">
        <v>68</v>
      </c>
      <c r="B18" s="40">
        <v>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23">
        <f>B18*2</f>
        <v>4</v>
      </c>
      <c r="Z18" s="1">
        <v>0</v>
      </c>
      <c r="AA18" s="12"/>
    </row>
    <row r="19" spans="1:2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>
      <c r="A20" s="1" t="s">
        <v>25</v>
      </c>
      <c r="B20" s="30" t="s">
        <v>76</v>
      </c>
      <c r="C20" s="55" t="s">
        <v>22</v>
      </c>
      <c r="D20" s="55"/>
      <c r="E20" s="29"/>
      <c r="F20" s="55" t="s">
        <v>1</v>
      </c>
      <c r="G20" s="55"/>
      <c r="H20" s="55"/>
      <c r="I20" s="55"/>
      <c r="J20" s="29"/>
      <c r="K20" s="55" t="s">
        <v>6</v>
      </c>
      <c r="L20" s="55"/>
      <c r="M20" s="55"/>
      <c r="N20" s="29"/>
      <c r="O20" s="55" t="s">
        <v>29</v>
      </c>
      <c r="P20" s="55"/>
      <c r="Q20" s="55"/>
      <c r="R20" s="55"/>
      <c r="S20" s="29"/>
      <c r="T20" s="55" t="s">
        <v>17</v>
      </c>
      <c r="U20" s="55"/>
      <c r="V20" s="55"/>
      <c r="W20" s="55"/>
      <c r="X20" s="29" t="s">
        <v>5</v>
      </c>
      <c r="Y20" s="20" t="s">
        <v>5</v>
      </c>
      <c r="Z20" s="51" t="s">
        <v>21</v>
      </c>
      <c r="AA20" s="12"/>
    </row>
    <row r="21" spans="1:27" s="4" customFormat="1">
      <c r="A21" s="31"/>
      <c r="B21" s="26" t="s">
        <v>52</v>
      </c>
      <c r="C21" s="5" t="s">
        <v>23</v>
      </c>
      <c r="D21" s="6" t="s">
        <v>24</v>
      </c>
      <c r="E21" s="15"/>
      <c r="F21" s="5" t="s">
        <v>2</v>
      </c>
      <c r="G21" s="6" t="s">
        <v>3</v>
      </c>
      <c r="H21" s="7" t="s">
        <v>4</v>
      </c>
      <c r="I21" s="8" t="s">
        <v>16</v>
      </c>
      <c r="J21" s="15"/>
      <c r="K21" s="6" t="s">
        <v>9</v>
      </c>
      <c r="L21" s="7" t="s">
        <v>7</v>
      </c>
      <c r="M21" s="8" t="s">
        <v>8</v>
      </c>
      <c r="N21" s="15"/>
      <c r="O21" s="6" t="s">
        <v>26</v>
      </c>
      <c r="P21" s="7" t="s">
        <v>27</v>
      </c>
      <c r="Q21" s="8" t="s">
        <v>28</v>
      </c>
      <c r="R21" s="9"/>
      <c r="S21" s="15"/>
      <c r="T21" s="6" t="s">
        <v>18</v>
      </c>
      <c r="U21" s="9"/>
      <c r="V21" s="9"/>
      <c r="W21" s="9"/>
      <c r="X21" s="15"/>
      <c r="Y21" s="32">
        <f>SUM(Y22:Y25)</f>
        <v>0</v>
      </c>
      <c r="Z21" s="22">
        <f>SUM(Z22:Z25)</f>
        <v>0</v>
      </c>
      <c r="AA21" s="15"/>
    </row>
    <row r="22" spans="1:27">
      <c r="A22" s="38"/>
      <c r="B22" s="40">
        <v>0</v>
      </c>
      <c r="C22" s="41" t="s">
        <v>10</v>
      </c>
      <c r="D22" s="41"/>
      <c r="E22" s="18">
        <f>IF(D22="x",1.5,1)</f>
        <v>1</v>
      </c>
      <c r="F22" s="41"/>
      <c r="G22" s="41" t="s">
        <v>10</v>
      </c>
      <c r="H22" s="41"/>
      <c r="I22" s="41"/>
      <c r="J22" s="19">
        <f>IF(F22="x",2,IF(H22="x",-2,IF(I22="x",-0.5,0)))</f>
        <v>0</v>
      </c>
      <c r="K22" s="41" t="s">
        <v>10</v>
      </c>
      <c r="L22" s="41"/>
      <c r="M22" s="41"/>
      <c r="N22" s="18">
        <f>IF(L22="x",-1,IF(M22="x",-2,0))</f>
        <v>0</v>
      </c>
      <c r="O22" s="41"/>
      <c r="P22" s="41"/>
      <c r="Q22" s="41"/>
      <c r="R22" s="10">
        <f>IF(O22="X",2,0)</f>
        <v>0</v>
      </c>
      <c r="S22" s="19">
        <f>R22+U22+W22</f>
        <v>0</v>
      </c>
      <c r="T22" s="41"/>
      <c r="U22" s="10">
        <f>IF(P22="x",2,0)</f>
        <v>0</v>
      </c>
      <c r="V22" s="10"/>
      <c r="W22" s="10">
        <f>IF(Q22="x",0.5,0)</f>
        <v>0</v>
      </c>
      <c r="X22" s="18">
        <f>IF(T22="x",1,0)</f>
        <v>0</v>
      </c>
      <c r="Y22" s="23">
        <f>(10+J22+N22+S22+X22)*E22*B22</f>
        <v>0</v>
      </c>
      <c r="Z22" s="21">
        <f>(IF(D22="x",3,2))*B22</f>
        <v>0</v>
      </c>
      <c r="AA22" s="12"/>
    </row>
    <row r="23" spans="1:27">
      <c r="A23" s="38"/>
      <c r="B23" s="40">
        <v>0</v>
      </c>
      <c r="C23" s="41" t="s">
        <v>10</v>
      </c>
      <c r="D23" s="41"/>
      <c r="E23" s="18">
        <f>IF(D23="x",1.5,1)</f>
        <v>1</v>
      </c>
      <c r="F23" s="41"/>
      <c r="G23" s="41" t="s">
        <v>10</v>
      </c>
      <c r="H23" s="41"/>
      <c r="I23" s="41"/>
      <c r="J23" s="19">
        <f>IF(F23="x",2,IF(H23="x",-2,IF(I23="x",-0.5,0)))</f>
        <v>0</v>
      </c>
      <c r="K23" s="41" t="s">
        <v>10</v>
      </c>
      <c r="L23" s="41"/>
      <c r="M23" s="41"/>
      <c r="N23" s="18">
        <f>IF(L23="x",-1,IF(M23="x",-2,0))</f>
        <v>0</v>
      </c>
      <c r="O23" s="41"/>
      <c r="P23" s="41"/>
      <c r="Q23" s="41"/>
      <c r="R23" s="10">
        <f>IF(O23="X",2,0)</f>
        <v>0</v>
      </c>
      <c r="S23" s="19">
        <f>IF(O23="x",2,IF(P23="x",2,IF(Q23="x",0.5,0)))</f>
        <v>0</v>
      </c>
      <c r="T23" s="41"/>
      <c r="U23" s="10">
        <f>IF(P23="x",2,0)</f>
        <v>0</v>
      </c>
      <c r="V23" s="10"/>
      <c r="W23" s="10">
        <f>IF(Q23="x",0.5,0)</f>
        <v>0</v>
      </c>
      <c r="X23" s="18">
        <f>IF(T23="x",1,0)</f>
        <v>0</v>
      </c>
      <c r="Y23" s="23">
        <f>(10+J23+N23+S23+X23)*E23*B23</f>
        <v>0</v>
      </c>
      <c r="Z23" s="1">
        <f>(IF(D23="x",3,2))*B23</f>
        <v>0</v>
      </c>
      <c r="AA23" s="12"/>
    </row>
    <row r="24" spans="1:27">
      <c r="A24" s="38"/>
      <c r="B24" s="40">
        <v>0</v>
      </c>
      <c r="C24" s="41" t="s">
        <v>10</v>
      </c>
      <c r="D24" s="41"/>
      <c r="E24" s="18">
        <f>IF(D24="x",1.5,1)</f>
        <v>1</v>
      </c>
      <c r="F24" s="41"/>
      <c r="G24" s="41" t="s">
        <v>10</v>
      </c>
      <c r="H24" s="41"/>
      <c r="I24" s="41"/>
      <c r="J24" s="19">
        <f>IF(F24="x",2,IF(H24="x",-2,IF(I24="x",-0.5,0)))</f>
        <v>0</v>
      </c>
      <c r="K24" s="41" t="s">
        <v>10</v>
      </c>
      <c r="L24" s="41"/>
      <c r="M24" s="41"/>
      <c r="N24" s="18">
        <f>IF(L24="x",-1,IF(M24="x",-2,0))</f>
        <v>0</v>
      </c>
      <c r="O24" s="41"/>
      <c r="P24" s="41"/>
      <c r="Q24" s="41"/>
      <c r="R24" s="10">
        <f>IF(O24="X",2,0)</f>
        <v>0</v>
      </c>
      <c r="S24" s="19">
        <f>IF(O24="x",2,IF(P24="x",2,IF(Q24="x",0.5,0)))</f>
        <v>0</v>
      </c>
      <c r="T24" s="41"/>
      <c r="U24" s="10">
        <f>IF(P24="x",2,0)</f>
        <v>0</v>
      </c>
      <c r="V24" s="10"/>
      <c r="W24" s="10">
        <f>IF(Q24="x",0.5,0)</f>
        <v>0</v>
      </c>
      <c r="X24" s="18">
        <f>IF(T24="x",1,0)</f>
        <v>0</v>
      </c>
      <c r="Y24" s="23">
        <f>(10+J24+N24+S24+X24)*E24*B24</f>
        <v>0</v>
      </c>
      <c r="Z24" s="1">
        <f>(IF(D24="x",3,2))*B24</f>
        <v>0</v>
      </c>
      <c r="AA24" s="12"/>
    </row>
    <row r="25" spans="1:27">
      <c r="A25" s="38"/>
      <c r="B25" s="40">
        <v>0</v>
      </c>
      <c r="C25" s="41" t="s">
        <v>10</v>
      </c>
      <c r="D25" s="41"/>
      <c r="E25" s="18">
        <f>IF(D25="x",1.5,1)</f>
        <v>1</v>
      </c>
      <c r="F25" s="41"/>
      <c r="G25" s="41" t="s">
        <v>10</v>
      </c>
      <c r="H25" s="41"/>
      <c r="I25" s="41"/>
      <c r="J25" s="19">
        <f>IF(F25="x",2,IF(H25="x",-2,IF(I25="x",-0.5,0)))</f>
        <v>0</v>
      </c>
      <c r="K25" s="41" t="s">
        <v>10</v>
      </c>
      <c r="L25" s="41"/>
      <c r="M25" s="41"/>
      <c r="N25" s="18">
        <f>IF(L25="x",-1,IF(M25="x",-2,0))</f>
        <v>0</v>
      </c>
      <c r="O25" s="41"/>
      <c r="P25" s="41"/>
      <c r="Q25" s="41"/>
      <c r="R25" s="10">
        <f>IF(O25="X",2,0)</f>
        <v>0</v>
      </c>
      <c r="S25" s="19">
        <f>IF(O25="x",2,IF(P25="x",2,IF(Q25="x",0.5,0)))</f>
        <v>0</v>
      </c>
      <c r="T25" s="41"/>
      <c r="U25" s="10">
        <f>IF(P25="x",2,0)</f>
        <v>0</v>
      </c>
      <c r="V25" s="10"/>
      <c r="W25" s="10">
        <f>IF(Q25="x",0.5,0)</f>
        <v>0</v>
      </c>
      <c r="X25" s="18">
        <f>IF(T25="x",1,0)</f>
        <v>0</v>
      </c>
      <c r="Y25" s="23">
        <f>(10+J25+N25+S25+X25)*E25*B25</f>
        <v>0</v>
      </c>
      <c r="Z25" s="1">
        <f>(IF(D25="x",3,2))*B25</f>
        <v>0</v>
      </c>
      <c r="AA25" s="12"/>
    </row>
    <row r="26" spans="1:2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>
      <c r="A28" s="1" t="s">
        <v>30</v>
      </c>
      <c r="B28" s="30" t="s">
        <v>76</v>
      </c>
      <c r="C28" s="55" t="s">
        <v>31</v>
      </c>
      <c r="D28" s="55"/>
      <c r="E28" s="29"/>
      <c r="F28" s="55" t="s">
        <v>34</v>
      </c>
      <c r="G28" s="55"/>
      <c r="H28" s="55"/>
      <c r="I28" s="55"/>
      <c r="J28" s="29"/>
      <c r="K28" s="55" t="s">
        <v>22</v>
      </c>
      <c r="L28" s="55"/>
      <c r="M28" s="55"/>
      <c r="N28" s="29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0" t="s">
        <v>5</v>
      </c>
      <c r="Z28" s="52" t="s">
        <v>21</v>
      </c>
      <c r="AA28" s="12"/>
    </row>
    <row r="29" spans="1:27" s="4" customFormat="1">
      <c r="A29" s="31"/>
      <c r="B29" s="26" t="s">
        <v>52</v>
      </c>
      <c r="C29" s="5" t="s">
        <v>33</v>
      </c>
      <c r="D29" s="6" t="s">
        <v>32</v>
      </c>
      <c r="E29" s="15"/>
      <c r="F29" s="5" t="s">
        <v>35</v>
      </c>
      <c r="G29" s="6" t="s">
        <v>36</v>
      </c>
      <c r="H29" s="7" t="s">
        <v>37</v>
      </c>
      <c r="I29" s="9"/>
      <c r="J29" s="15"/>
      <c r="K29" s="6" t="s">
        <v>38</v>
      </c>
      <c r="L29" s="7" t="s">
        <v>39</v>
      </c>
      <c r="M29" s="8" t="s">
        <v>40</v>
      </c>
      <c r="N29" s="15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32">
        <f>SUM(Y30:Y33)</f>
        <v>6</v>
      </c>
      <c r="Z29" s="22">
        <f>SUM(Z30:Z33)</f>
        <v>1</v>
      </c>
      <c r="AA29" s="15"/>
    </row>
    <row r="30" spans="1:27">
      <c r="A30" s="38" t="s">
        <v>85</v>
      </c>
      <c r="B30" s="40">
        <v>1</v>
      </c>
      <c r="C30" s="41" t="s">
        <v>10</v>
      </c>
      <c r="D30" s="41"/>
      <c r="E30" s="18">
        <f>IF(D30="x",10,8)</f>
        <v>8</v>
      </c>
      <c r="F30" s="41"/>
      <c r="G30" s="41" t="s">
        <v>10</v>
      </c>
      <c r="H30" s="41"/>
      <c r="I30" s="9"/>
      <c r="J30" s="27">
        <f>IF(F30="x",2,IF(H30="x",-2,0))</f>
        <v>0</v>
      </c>
      <c r="K30" s="41"/>
      <c r="L30" s="41" t="s">
        <v>10</v>
      </c>
      <c r="M30" s="41"/>
      <c r="N30" s="18">
        <f>IF(L30="x",-2,IF(M30="x",2,0))</f>
        <v>-2</v>
      </c>
      <c r="O30" s="16"/>
      <c r="P30" s="16"/>
      <c r="Q30" s="16"/>
      <c r="R30" s="16"/>
      <c r="S30" s="16"/>
      <c r="T30" s="16"/>
      <c r="U30" s="16"/>
      <c r="V30" s="16"/>
      <c r="W30" s="16"/>
      <c r="X30" s="12"/>
      <c r="Y30" s="23">
        <f>(E30+J30+N30)*B30</f>
        <v>6</v>
      </c>
      <c r="Z30" s="21">
        <f>(1*B30)</f>
        <v>1</v>
      </c>
      <c r="AA30" s="12"/>
    </row>
    <row r="31" spans="1:27">
      <c r="A31" s="38"/>
      <c r="B31" s="40">
        <v>0</v>
      </c>
      <c r="C31" s="41" t="s">
        <v>10</v>
      </c>
      <c r="D31" s="41"/>
      <c r="E31" s="18">
        <f>IF(D31="x",10,8)</f>
        <v>8</v>
      </c>
      <c r="F31" s="41"/>
      <c r="G31" s="41" t="s">
        <v>10</v>
      </c>
      <c r="H31" s="41"/>
      <c r="I31" s="9"/>
      <c r="J31" s="27">
        <f>IF(F31="x",2,IF(H31="x",-2,0))</f>
        <v>0</v>
      </c>
      <c r="K31" s="41" t="s">
        <v>10</v>
      </c>
      <c r="L31" s="41"/>
      <c r="M31" s="41"/>
      <c r="N31" s="18">
        <f>IF(L31="x",-2,IF(M31="x",2,0))</f>
        <v>0</v>
      </c>
      <c r="O31" s="16"/>
      <c r="P31" s="16"/>
      <c r="Q31" s="16"/>
      <c r="R31" s="16"/>
      <c r="S31" s="16"/>
      <c r="T31" s="16"/>
      <c r="U31" s="16"/>
      <c r="V31" s="16"/>
      <c r="W31" s="16"/>
      <c r="X31" s="12"/>
      <c r="Y31" s="23">
        <f>(E31+J31+N31)*B31</f>
        <v>0</v>
      </c>
      <c r="Z31" s="1">
        <f>(1*B31)</f>
        <v>0</v>
      </c>
      <c r="AA31" s="12"/>
    </row>
    <row r="32" spans="1:27">
      <c r="A32" s="38"/>
      <c r="B32" s="40">
        <v>0</v>
      </c>
      <c r="C32" s="41" t="s">
        <v>10</v>
      </c>
      <c r="D32" s="41"/>
      <c r="E32" s="18">
        <f>IF(D32="x",10,8)</f>
        <v>8</v>
      </c>
      <c r="F32" s="41"/>
      <c r="G32" s="41" t="s">
        <v>10</v>
      </c>
      <c r="H32" s="41"/>
      <c r="I32" s="9"/>
      <c r="J32" s="27">
        <f>IF(F32="x",2,IF(H32="x",-2,0))</f>
        <v>0</v>
      </c>
      <c r="K32" s="41" t="s">
        <v>10</v>
      </c>
      <c r="L32" s="41"/>
      <c r="M32" s="41"/>
      <c r="N32" s="18">
        <f>IF(L32="x",-2,IF(M32="x",2,0))</f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2"/>
      <c r="Y32" s="23">
        <f>(E32+J32+N32)*B32</f>
        <v>0</v>
      </c>
      <c r="Z32" s="1">
        <f>(1*B32)</f>
        <v>0</v>
      </c>
      <c r="AA32" s="12"/>
    </row>
    <row r="33" spans="1:27">
      <c r="A33" s="38"/>
      <c r="B33" s="40">
        <v>0</v>
      </c>
      <c r="C33" s="41" t="s">
        <v>10</v>
      </c>
      <c r="D33" s="41"/>
      <c r="E33" s="18">
        <f>IF(D33="x",10,8)</f>
        <v>8</v>
      </c>
      <c r="F33" s="41"/>
      <c r="G33" s="41" t="s">
        <v>10</v>
      </c>
      <c r="H33" s="41"/>
      <c r="I33" s="9"/>
      <c r="J33" s="27">
        <f>IF(F33="x",2,IF(H33="x",-2,0))</f>
        <v>0</v>
      </c>
      <c r="K33" s="41" t="s">
        <v>10</v>
      </c>
      <c r="L33" s="41"/>
      <c r="M33" s="41"/>
      <c r="N33" s="18">
        <f>IF(L33="x",-2,IF(M33="x",2,0))</f>
        <v>0</v>
      </c>
      <c r="O33" s="37"/>
      <c r="P33" s="16"/>
      <c r="Q33" s="16"/>
      <c r="R33" s="16"/>
      <c r="S33" s="16"/>
      <c r="T33" s="16"/>
      <c r="U33" s="16"/>
      <c r="V33" s="16"/>
      <c r="W33" s="16"/>
      <c r="X33" s="12"/>
      <c r="Y33" s="23">
        <f>(E33+J33+N33)*B33</f>
        <v>0</v>
      </c>
      <c r="Z33" s="1">
        <f>(1*B33)</f>
        <v>0</v>
      </c>
      <c r="AA33" s="12"/>
    </row>
    <row r="34" spans="1:2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6"/>
      <c r="Q34" s="16"/>
      <c r="R34" s="16"/>
      <c r="S34" s="16"/>
      <c r="T34" s="16"/>
      <c r="U34" s="16"/>
      <c r="V34" s="16"/>
      <c r="W34" s="16"/>
      <c r="X34" s="12"/>
      <c r="Y34" s="12"/>
      <c r="Z34" s="12"/>
      <c r="AA34" s="12"/>
    </row>
    <row r="35" spans="1:27">
      <c r="A35" s="12"/>
      <c r="B35" s="12"/>
      <c r="C35" s="2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6"/>
      <c r="P35" s="16"/>
      <c r="Q35" s="16"/>
      <c r="R35" s="16"/>
      <c r="S35" s="16"/>
      <c r="T35" s="16"/>
      <c r="U35" s="16"/>
      <c r="V35" s="16"/>
      <c r="W35" s="16"/>
      <c r="X35" s="12"/>
      <c r="Y35" s="12"/>
      <c r="Z35" s="12"/>
      <c r="AA35" s="12"/>
    </row>
    <row r="36" spans="1:27">
      <c r="A36" s="12"/>
      <c r="B36" s="12" t="s">
        <v>54</v>
      </c>
      <c r="C36" s="12"/>
      <c r="D36" s="12"/>
      <c r="E36" s="12"/>
      <c r="F36" s="12" t="s">
        <v>56</v>
      </c>
      <c r="G36" s="12"/>
      <c r="H36" s="12"/>
      <c r="I36" s="12"/>
      <c r="J36" s="12"/>
      <c r="K36" s="12">
        <v>0</v>
      </c>
      <c r="L36" s="12"/>
      <c r="M36" s="12"/>
      <c r="N36" s="12"/>
      <c r="O36" s="16"/>
      <c r="P36" s="16"/>
      <c r="Q36" s="16"/>
      <c r="R36" s="16"/>
      <c r="S36" s="16"/>
      <c r="T36" s="16"/>
      <c r="U36" s="16"/>
      <c r="V36" s="16"/>
      <c r="W36" s="16"/>
      <c r="X36" s="12"/>
      <c r="Y36" s="12"/>
      <c r="Z36" s="12"/>
      <c r="AA36" s="12"/>
    </row>
    <row r="37" spans="1:27">
      <c r="A37" s="12"/>
      <c r="B37" s="12" t="s">
        <v>55</v>
      </c>
      <c r="C37" s="12"/>
      <c r="D37" s="12"/>
      <c r="E37" s="12"/>
      <c r="F37" s="12" t="s">
        <v>57</v>
      </c>
      <c r="G37" s="12"/>
      <c r="H37" s="12"/>
      <c r="I37" s="12"/>
      <c r="J37" s="12"/>
      <c r="K37" s="29">
        <v>1</v>
      </c>
      <c r="L37" s="12"/>
      <c r="M37" s="12"/>
      <c r="N37" s="12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2"/>
      <c r="Z37" s="12"/>
      <c r="AA37" s="12"/>
    </row>
    <row r="38" spans="1:27">
      <c r="A38" s="12"/>
      <c r="B38" s="12" t="s">
        <v>74</v>
      </c>
      <c r="C38" s="12"/>
      <c r="D38" s="12"/>
      <c r="E38" s="12"/>
      <c r="F38" s="12" t="s">
        <v>58</v>
      </c>
      <c r="G38" s="12"/>
      <c r="H38" s="12"/>
      <c r="I38" s="12"/>
      <c r="J38" s="12"/>
      <c r="K38" s="12">
        <v>2</v>
      </c>
      <c r="L38" s="12"/>
      <c r="M38" s="12"/>
      <c r="N38" s="12"/>
      <c r="O38" s="16"/>
      <c r="P38" s="16"/>
      <c r="Q38" s="16"/>
      <c r="R38" s="16"/>
      <c r="S38" s="16"/>
      <c r="T38" s="16"/>
      <c r="U38" s="16"/>
      <c r="V38" s="16"/>
      <c r="W38" s="16"/>
      <c r="X38" s="12"/>
      <c r="Y38" s="12"/>
      <c r="Z38" s="12"/>
      <c r="AA38" s="12"/>
    </row>
    <row r="39" spans="1:27">
      <c r="A39" s="12"/>
      <c r="B39" s="12" t="s">
        <v>61</v>
      </c>
      <c r="C39" s="12"/>
      <c r="D39" s="12"/>
      <c r="E39" s="12"/>
      <c r="F39" s="12" t="s">
        <v>59</v>
      </c>
      <c r="G39" s="12"/>
      <c r="H39" s="12"/>
      <c r="I39" s="12"/>
      <c r="J39" s="12"/>
      <c r="K39" s="12">
        <v>3</v>
      </c>
      <c r="L39" s="12"/>
      <c r="M39" s="12"/>
      <c r="N39" s="12"/>
      <c r="O39" s="16"/>
      <c r="P39" s="16"/>
      <c r="Q39" s="16"/>
      <c r="R39" s="16"/>
      <c r="S39" s="16"/>
      <c r="T39" s="16"/>
      <c r="U39" s="16"/>
      <c r="V39" s="16"/>
      <c r="W39" s="16"/>
      <c r="X39" s="12"/>
      <c r="Y39" s="12"/>
      <c r="Z39" s="12"/>
      <c r="AA39" s="12"/>
    </row>
    <row r="40" spans="1:27">
      <c r="A40" s="12"/>
      <c r="B40" s="12" t="s">
        <v>72</v>
      </c>
      <c r="C40" s="12"/>
      <c r="D40" s="12"/>
      <c r="E40" s="12"/>
      <c r="F40" s="12" t="s">
        <v>60</v>
      </c>
      <c r="G40" s="12"/>
      <c r="H40" s="12"/>
      <c r="I40" s="12"/>
      <c r="J40" s="12"/>
      <c r="K40" s="12">
        <v>4</v>
      </c>
      <c r="L40" s="12"/>
      <c r="M40" s="12"/>
      <c r="N40" s="12"/>
      <c r="O40" s="16"/>
      <c r="P40" s="16"/>
      <c r="Q40" s="16"/>
      <c r="R40" s="16"/>
      <c r="S40" s="16"/>
      <c r="T40" s="16"/>
      <c r="U40" s="16"/>
      <c r="V40" s="16"/>
      <c r="W40" s="16"/>
      <c r="X40" s="12"/>
      <c r="Y40" s="12"/>
      <c r="Z40" s="12"/>
      <c r="AA40" s="12"/>
    </row>
    <row r="41" spans="1:27">
      <c r="A41" s="12"/>
      <c r="B41" s="12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6"/>
      <c r="P41" s="16"/>
      <c r="Q41" s="16"/>
      <c r="R41" s="16"/>
      <c r="S41" s="16"/>
      <c r="T41" s="16"/>
      <c r="U41" s="16"/>
      <c r="V41" s="16"/>
      <c r="W41" s="16"/>
      <c r="X41" s="12"/>
      <c r="Y41" s="12"/>
      <c r="Z41" s="12"/>
      <c r="AA41" s="12"/>
    </row>
    <row r="42" spans="1:27">
      <c r="A42" s="12"/>
      <c r="B42" s="12" t="s">
        <v>71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6"/>
      <c r="P42" s="16"/>
      <c r="Q42" s="16"/>
      <c r="R42" s="16"/>
      <c r="S42" s="16"/>
      <c r="T42" s="16"/>
      <c r="U42" s="16"/>
      <c r="V42" s="16"/>
      <c r="W42" s="16"/>
      <c r="X42" s="12"/>
      <c r="Y42" s="12"/>
      <c r="Z42" s="12"/>
      <c r="AA42" s="12"/>
    </row>
    <row r="43" spans="1:27">
      <c r="A43" s="12"/>
      <c r="B43" s="12" t="s">
        <v>62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6"/>
      <c r="P43" s="16"/>
      <c r="Q43" s="16"/>
      <c r="R43" s="16"/>
      <c r="S43" s="16"/>
      <c r="T43" s="16"/>
      <c r="U43" s="16"/>
      <c r="V43" s="16"/>
      <c r="W43" s="16"/>
      <c r="X43" s="12"/>
      <c r="Y43" s="12"/>
      <c r="Z43" s="12"/>
      <c r="AA43" s="12"/>
    </row>
    <row r="44" spans="1:27">
      <c r="A44" s="12"/>
      <c r="B44" s="12" t="s">
        <v>63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33"/>
      <c r="P44" s="34"/>
      <c r="Q44" s="34"/>
      <c r="R44" s="34"/>
      <c r="S44" s="34"/>
      <c r="T44" s="34"/>
      <c r="U44" s="34"/>
      <c r="V44" s="34"/>
      <c r="W44" s="34"/>
      <c r="X44" s="12"/>
      <c r="Y44" s="12"/>
      <c r="Z44" s="12"/>
      <c r="AA44" s="12"/>
    </row>
    <row r="45" spans="1:27">
      <c r="A45" s="12"/>
      <c r="B45" s="12" t="s">
        <v>64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3"/>
      <c r="P45" s="34"/>
      <c r="Q45" s="34"/>
      <c r="R45" s="34"/>
      <c r="S45" s="34"/>
      <c r="T45" s="34"/>
      <c r="U45" s="34"/>
      <c r="V45" s="34"/>
      <c r="W45" s="34"/>
      <c r="X45" s="12"/>
      <c r="Y45" s="12"/>
      <c r="Z45" s="12"/>
      <c r="AA45" s="12"/>
    </row>
    <row r="46" spans="1:27">
      <c r="A46" s="12"/>
      <c r="B46" s="12" t="s">
        <v>65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</sheetData>
  <sheetProtection password="EED8" sheet="1" objects="1" scenarios="1"/>
  <mergeCells count="29">
    <mergeCell ref="C28:D28"/>
    <mergeCell ref="F28:I28"/>
    <mergeCell ref="K28:M28"/>
    <mergeCell ref="C18:X18"/>
    <mergeCell ref="C20:D20"/>
    <mergeCell ref="F20:I20"/>
    <mergeCell ref="K20:M20"/>
    <mergeCell ref="O20:R20"/>
    <mergeCell ref="T20:W20"/>
    <mergeCell ref="W6:X6"/>
    <mergeCell ref="O7:P7"/>
    <mergeCell ref="Q7:R7"/>
    <mergeCell ref="C10:D10"/>
    <mergeCell ref="F10:I10"/>
    <mergeCell ref="K10:M10"/>
    <mergeCell ref="O10:R10"/>
    <mergeCell ref="T10:W10"/>
    <mergeCell ref="B6:D6"/>
    <mergeCell ref="F6:I6"/>
    <mergeCell ref="K6:M6"/>
    <mergeCell ref="O6:P6"/>
    <mergeCell ref="Q6:R6"/>
    <mergeCell ref="T6:U6"/>
    <mergeCell ref="B5:D5"/>
    <mergeCell ref="F5:I5"/>
    <mergeCell ref="K5:M5"/>
    <mergeCell ref="O5:R5"/>
    <mergeCell ref="T5:U5"/>
    <mergeCell ref="W5:X5"/>
  </mergeCells>
  <dataValidations count="6">
    <dataValidation type="list" allowBlank="1" showInputMessage="1" showErrorMessage="1" sqref="O7:R7">
      <formula1>$K$36:$K$40</formula1>
    </dataValidation>
    <dataValidation type="list" allowBlank="1" showInputMessage="1" showErrorMessage="1" sqref="B6:D6">
      <formula1>$B$36:$B$46</formula1>
    </dataValidation>
    <dataValidation type="list" allowBlank="1" showInputMessage="1" showErrorMessage="1" sqref="F6:I6">
      <formula1>$F$36:$F$40</formula1>
    </dataValidation>
    <dataValidation type="list" allowBlank="1" showInputMessage="1" showErrorMessage="1" sqref="K6:M6">
      <formula1>$K$7:$K$8</formula1>
    </dataValidation>
    <dataValidation type="list" allowBlank="1" showInputMessage="1" showErrorMessage="1" sqref="W6:X6">
      <formula1>$W$7:$W$8</formula1>
    </dataValidation>
    <dataValidation type="list" allowBlank="1" showInputMessage="1" showErrorMessage="1" sqref="T6:U6">
      <formula1>$T$7:$T$8</formula1>
    </dataValidation>
  </dataValidations>
  <pageMargins left="0.70866141732283472" right="1.37" top="0.78740157480314965" bottom="0.78740157480314965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workbookViewId="0"/>
  </sheetViews>
  <sheetFormatPr baseColWidth="10" defaultRowHeight="15"/>
  <cols>
    <col min="1" max="1" width="15.7109375" customWidth="1"/>
    <col min="2" max="2" width="4.7109375" customWidth="1"/>
    <col min="3" max="4" width="6.7109375" customWidth="1"/>
    <col min="5" max="5" width="2.7109375" customWidth="1"/>
    <col min="6" max="9" width="7.7109375" customWidth="1"/>
    <col min="10" max="10" width="2.7109375" customWidth="1"/>
    <col min="11" max="13" width="7.7109375" customWidth="1"/>
    <col min="14" max="14" width="2.7109375" customWidth="1"/>
    <col min="15" max="18" width="6.7109375" customWidth="1"/>
    <col min="19" max="19" width="2.7109375" customWidth="1"/>
    <col min="20" max="23" width="7.7109375" customWidth="1"/>
    <col min="24" max="24" width="2.7109375" customWidth="1"/>
    <col min="25" max="25" width="5.7109375" customWidth="1"/>
    <col min="26" max="26" width="8.7109375" customWidth="1"/>
  </cols>
  <sheetData>
    <row r="1" spans="1:27" ht="18.75">
      <c r="A1" s="12"/>
      <c r="B1" s="54" t="s">
        <v>79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48" t="s">
        <v>78</v>
      </c>
      <c r="X1" s="42"/>
      <c r="Y1" s="42"/>
      <c r="Z1" s="43"/>
      <c r="AA1" s="12"/>
    </row>
    <row r="2" spans="1:27">
      <c r="A2" s="12"/>
      <c r="B2" s="53" t="s">
        <v>80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49" t="s">
        <v>82</v>
      </c>
      <c r="X2" s="44"/>
      <c r="Y2" s="44"/>
      <c r="Z2" s="45"/>
      <c r="AA2" s="12"/>
    </row>
    <row r="3" spans="1:27">
      <c r="A3" s="12"/>
      <c r="B3" s="53" t="s">
        <v>81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50" t="s">
        <v>83</v>
      </c>
      <c r="X3" s="46"/>
      <c r="Y3" s="46"/>
      <c r="Z3" s="47"/>
      <c r="AA3" s="12"/>
    </row>
    <row r="4" spans="1:27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>
      <c r="A5" s="1" t="s">
        <v>41</v>
      </c>
      <c r="B5" s="55" t="s">
        <v>66</v>
      </c>
      <c r="C5" s="55"/>
      <c r="D5" s="70"/>
      <c r="E5" s="12"/>
      <c r="F5" s="55" t="s">
        <v>43</v>
      </c>
      <c r="G5" s="55"/>
      <c r="H5" s="55"/>
      <c r="I5" s="55"/>
      <c r="J5" s="12"/>
      <c r="K5" s="55" t="s">
        <v>49</v>
      </c>
      <c r="L5" s="55"/>
      <c r="M5" s="55"/>
      <c r="N5" s="12"/>
      <c r="O5" s="55" t="s">
        <v>67</v>
      </c>
      <c r="P5" s="55"/>
      <c r="Q5" s="55"/>
      <c r="R5" s="55"/>
      <c r="S5" s="12"/>
      <c r="T5" s="56" t="s">
        <v>47</v>
      </c>
      <c r="U5" s="57"/>
      <c r="V5" s="12">
        <f>IF(W6="Defender",0,20)</f>
        <v>0</v>
      </c>
      <c r="W5" s="56" t="s">
        <v>44</v>
      </c>
      <c r="X5" s="57"/>
      <c r="Y5" s="20" t="s">
        <v>5</v>
      </c>
      <c r="Z5" s="52" t="s">
        <v>21</v>
      </c>
      <c r="AA5" s="12"/>
    </row>
    <row r="6" spans="1:27">
      <c r="A6" s="12"/>
      <c r="B6" s="58" t="s">
        <v>61</v>
      </c>
      <c r="C6" s="69"/>
      <c r="D6" s="59"/>
      <c r="E6" s="12"/>
      <c r="F6" s="58" t="s">
        <v>58</v>
      </c>
      <c r="G6" s="69"/>
      <c r="H6" s="69"/>
      <c r="I6" s="59"/>
      <c r="J6" s="12"/>
      <c r="K6" s="58" t="s">
        <v>50</v>
      </c>
      <c r="L6" s="69"/>
      <c r="M6" s="59"/>
      <c r="N6" s="12">
        <f>IF(K6="Send in the Guards!",-15,0)</f>
        <v>0</v>
      </c>
      <c r="O6" s="61" t="s">
        <v>69</v>
      </c>
      <c r="P6" s="62"/>
      <c r="Q6" s="63" t="s">
        <v>70</v>
      </c>
      <c r="R6" s="64"/>
      <c r="S6" s="12"/>
      <c r="T6" s="58" t="s">
        <v>23</v>
      </c>
      <c r="U6" s="59"/>
      <c r="V6" s="12">
        <f>IF(T6="normal",0,5)</f>
        <v>0</v>
      </c>
      <c r="W6" s="58" t="s">
        <v>46</v>
      </c>
      <c r="X6" s="59"/>
      <c r="Y6" s="11">
        <f>Y11+Y21+Y29+V5+V6+N6+N8</f>
        <v>66.5</v>
      </c>
      <c r="Z6" s="1">
        <f>Z11+Z21+Z29</f>
        <v>13</v>
      </c>
      <c r="AA6" s="12"/>
    </row>
    <row r="7" spans="1:27">
      <c r="A7" s="12"/>
      <c r="B7" s="12"/>
      <c r="C7" s="12"/>
      <c r="D7" s="12"/>
      <c r="E7" s="12"/>
      <c r="F7" s="12">
        <f>IF(F6="Liberation (1813-1814)",-1,0)</f>
        <v>0</v>
      </c>
      <c r="G7" s="12">
        <f>IF(F6="Hundred Days (1815)",-1,0)</f>
        <v>0</v>
      </c>
      <c r="H7" s="12">
        <f>IF(B6="Prussian",1,0)</f>
        <v>0</v>
      </c>
      <c r="I7" s="12">
        <f>SUM(F7:H7)</f>
        <v>0</v>
      </c>
      <c r="J7" s="12"/>
      <c r="K7" s="12" t="s">
        <v>50</v>
      </c>
      <c r="L7" s="12"/>
      <c r="M7" s="12"/>
      <c r="N7" s="12"/>
      <c r="O7" s="65">
        <v>0</v>
      </c>
      <c r="P7" s="66"/>
      <c r="Q7" s="67">
        <v>0</v>
      </c>
      <c r="R7" s="68"/>
      <c r="S7" s="12"/>
      <c r="T7" s="12" t="s">
        <v>23</v>
      </c>
      <c r="U7" s="12"/>
      <c r="V7" s="12"/>
      <c r="W7" s="12" t="s">
        <v>45</v>
      </c>
      <c r="X7" s="12"/>
      <c r="Y7" s="12"/>
      <c r="Z7" s="52" t="s">
        <v>53</v>
      </c>
      <c r="AA7" s="12"/>
    </row>
    <row r="8" spans="1:27">
      <c r="A8" s="12"/>
      <c r="B8" s="12"/>
      <c r="C8" s="12"/>
      <c r="D8" s="12"/>
      <c r="E8" s="12"/>
      <c r="F8" s="12"/>
      <c r="G8" s="12"/>
      <c r="H8" s="12"/>
      <c r="I8" s="12"/>
      <c r="J8" s="12"/>
      <c r="K8" s="12" t="s">
        <v>51</v>
      </c>
      <c r="L8" s="12"/>
      <c r="M8" s="12"/>
      <c r="N8" s="12">
        <f>SUM(O9:U9)</f>
        <v>5</v>
      </c>
      <c r="O8" s="13" t="s">
        <v>75</v>
      </c>
      <c r="P8" s="12"/>
      <c r="Q8" s="12"/>
      <c r="R8" s="17">
        <f>1+O7+Q7</f>
        <v>1</v>
      </c>
      <c r="S8" s="12"/>
      <c r="T8" s="12" t="s">
        <v>48</v>
      </c>
      <c r="U8" s="12"/>
      <c r="V8" s="12"/>
      <c r="W8" s="12" t="s">
        <v>46</v>
      </c>
      <c r="X8" s="12"/>
      <c r="Y8" s="35" t="s">
        <v>77</v>
      </c>
      <c r="Z8" s="36">
        <f>Z6/3</f>
        <v>4.333333333333333</v>
      </c>
      <c r="AA8" s="12"/>
    </row>
    <row r="9" spans="1:2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IF($B$6="Austrian",R8*(-5),0)</f>
        <v>0</v>
      </c>
      <c r="P9" s="12">
        <f>IF($B$6="Ottoman",$R$8*(-5),0)</f>
        <v>0</v>
      </c>
      <c r="Q9" s="12">
        <f>IF($B$6="Russian",$R$8*(-5),0)</f>
        <v>0</v>
      </c>
      <c r="R9" s="12">
        <f>IF($B$6="Spanish",$R$8*(-5),0)</f>
        <v>0</v>
      </c>
      <c r="S9" s="12">
        <f>IF($B$6="Minor and Other",$R$8*(-5),0)</f>
        <v>0</v>
      </c>
      <c r="T9" s="12">
        <f>IF(I7&gt;0,-5*R8,0)</f>
        <v>0</v>
      </c>
      <c r="U9" s="12">
        <f>IF($B$6="French",$R$8*5,0)</f>
        <v>5</v>
      </c>
      <c r="V9" s="12"/>
      <c r="W9" s="12"/>
      <c r="X9" s="12"/>
      <c r="Y9" s="12"/>
      <c r="Z9" s="12"/>
      <c r="AA9" s="12"/>
    </row>
    <row r="10" spans="1:27">
      <c r="A10" s="24" t="s">
        <v>0</v>
      </c>
      <c r="B10" s="30" t="s">
        <v>76</v>
      </c>
      <c r="C10" s="55" t="s">
        <v>22</v>
      </c>
      <c r="D10" s="55"/>
      <c r="E10" s="29"/>
      <c r="F10" s="55" t="s">
        <v>1</v>
      </c>
      <c r="G10" s="55"/>
      <c r="H10" s="55"/>
      <c r="I10" s="55"/>
      <c r="J10" s="29"/>
      <c r="K10" s="55" t="s">
        <v>6</v>
      </c>
      <c r="L10" s="55"/>
      <c r="M10" s="55"/>
      <c r="N10" s="29"/>
      <c r="O10" s="55" t="s">
        <v>11</v>
      </c>
      <c r="P10" s="55"/>
      <c r="Q10" s="55"/>
      <c r="R10" s="55"/>
      <c r="S10" s="29"/>
      <c r="T10" s="55" t="s">
        <v>17</v>
      </c>
      <c r="U10" s="55"/>
      <c r="V10" s="55"/>
      <c r="W10" s="55"/>
      <c r="X10" s="29"/>
      <c r="Y10" s="20" t="s">
        <v>5</v>
      </c>
      <c r="Z10" s="51" t="s">
        <v>21</v>
      </c>
      <c r="AA10" s="12"/>
    </row>
    <row r="11" spans="1:27" s="4" customFormat="1" ht="12.75">
      <c r="A11" s="31"/>
      <c r="B11" s="26" t="s">
        <v>52</v>
      </c>
      <c r="C11" s="25" t="s">
        <v>23</v>
      </c>
      <c r="D11" s="6" t="s">
        <v>24</v>
      </c>
      <c r="E11" s="15"/>
      <c r="F11" s="5" t="s">
        <v>2</v>
      </c>
      <c r="G11" s="6" t="s">
        <v>3</v>
      </c>
      <c r="H11" s="7" t="s">
        <v>4</v>
      </c>
      <c r="I11" s="8" t="s">
        <v>16</v>
      </c>
      <c r="J11" s="15"/>
      <c r="K11" s="6" t="s">
        <v>9</v>
      </c>
      <c r="L11" s="7" t="s">
        <v>7</v>
      </c>
      <c r="M11" s="8" t="s">
        <v>8</v>
      </c>
      <c r="N11" s="15"/>
      <c r="O11" s="5" t="s">
        <v>12</v>
      </c>
      <c r="P11" s="6" t="s">
        <v>13</v>
      </c>
      <c r="Q11" s="7" t="s">
        <v>14</v>
      </c>
      <c r="R11" s="8" t="s">
        <v>15</v>
      </c>
      <c r="S11" s="15"/>
      <c r="T11" s="5" t="s">
        <v>18</v>
      </c>
      <c r="U11" s="6" t="s">
        <v>19</v>
      </c>
      <c r="V11" s="7" t="s">
        <v>42</v>
      </c>
      <c r="W11" s="8" t="s">
        <v>20</v>
      </c>
      <c r="X11" s="15"/>
      <c r="Y11" s="32">
        <f>SUM(Y12:Y18)</f>
        <v>41</v>
      </c>
      <c r="Z11" s="22">
        <f>SUM(Z12:Z18)</f>
        <v>10</v>
      </c>
      <c r="AA11" s="15"/>
    </row>
    <row r="12" spans="1:27">
      <c r="A12" s="38" t="s">
        <v>86</v>
      </c>
      <c r="B12" s="39">
        <v>2</v>
      </c>
      <c r="C12" s="41" t="s">
        <v>10</v>
      </c>
      <c r="D12" s="41"/>
      <c r="E12" s="18">
        <f t="shared" ref="E12:E17" si="0">IF(D12="x",1.2,1)</f>
        <v>1</v>
      </c>
      <c r="F12" s="41"/>
      <c r="G12" s="41" t="s">
        <v>10</v>
      </c>
      <c r="H12" s="41"/>
      <c r="I12" s="41"/>
      <c r="J12" s="19">
        <f t="shared" ref="J12:J17" si="1">IF(F12="x",2,IF(H12="x",-2,IF(I12="x",-0.5,0)))</f>
        <v>0</v>
      </c>
      <c r="K12" s="41" t="s">
        <v>10</v>
      </c>
      <c r="L12" s="41"/>
      <c r="M12" s="41"/>
      <c r="N12" s="18">
        <f t="shared" ref="N12:N17" si="2">IF(L12="x",-1,IF(M12="x",-2,0))</f>
        <v>0</v>
      </c>
      <c r="O12" s="41"/>
      <c r="P12" s="41"/>
      <c r="Q12" s="41" t="s">
        <v>10</v>
      </c>
      <c r="R12" s="41"/>
      <c r="S12" s="19">
        <f t="shared" ref="S12:S17" si="3">IF(O12="x",-4,IF(P12="x",-2,IF(R12="x",2,0)))</f>
        <v>0</v>
      </c>
      <c r="T12" s="41"/>
      <c r="U12" s="41"/>
      <c r="V12" s="41"/>
      <c r="W12" s="41"/>
      <c r="X12" s="18">
        <f t="shared" ref="X12:X17" si="4">IF(T12="x",1,IF(U12="x",-1,IF(V12="x",2,IF(W12="x",1,0))))</f>
        <v>0</v>
      </c>
      <c r="Y12" s="23">
        <f t="shared" ref="Y12:Y17" si="5">(10+J12+N12+S12+X12)*E12*B12</f>
        <v>20</v>
      </c>
      <c r="Z12" s="21">
        <f t="shared" ref="Z12:Z17" si="6">(IF(D12="x",3,2))*B12</f>
        <v>4</v>
      </c>
      <c r="AA12" s="12"/>
    </row>
    <row r="13" spans="1:27">
      <c r="A13" s="38" t="s">
        <v>87</v>
      </c>
      <c r="B13" s="40">
        <v>3</v>
      </c>
      <c r="C13" s="41" t="s">
        <v>10</v>
      </c>
      <c r="D13" s="41"/>
      <c r="E13" s="18">
        <f t="shared" si="0"/>
        <v>1</v>
      </c>
      <c r="F13" s="41"/>
      <c r="G13" s="41" t="s">
        <v>10</v>
      </c>
      <c r="H13" s="41"/>
      <c r="I13" s="41"/>
      <c r="J13" s="19">
        <f t="shared" si="1"/>
        <v>0</v>
      </c>
      <c r="K13" s="41"/>
      <c r="L13" s="41" t="s">
        <v>10</v>
      </c>
      <c r="M13" s="41"/>
      <c r="N13" s="18">
        <f t="shared" si="2"/>
        <v>-1</v>
      </c>
      <c r="O13" s="41"/>
      <c r="P13" s="41" t="s">
        <v>10</v>
      </c>
      <c r="Q13" s="41"/>
      <c r="R13" s="41"/>
      <c r="S13" s="19">
        <f t="shared" si="3"/>
        <v>-2</v>
      </c>
      <c r="T13" s="41"/>
      <c r="U13" s="41"/>
      <c r="V13" s="41"/>
      <c r="W13" s="41"/>
      <c r="X13" s="18">
        <f t="shared" si="4"/>
        <v>0</v>
      </c>
      <c r="Y13" s="23">
        <f t="shared" si="5"/>
        <v>21</v>
      </c>
      <c r="Z13" s="1">
        <f t="shared" si="6"/>
        <v>6</v>
      </c>
      <c r="AA13" s="12"/>
    </row>
    <row r="14" spans="1:27">
      <c r="A14" s="38"/>
      <c r="B14" s="40">
        <v>0</v>
      </c>
      <c r="C14" s="41" t="s">
        <v>10</v>
      </c>
      <c r="D14" s="41"/>
      <c r="E14" s="18">
        <f t="shared" si="0"/>
        <v>1</v>
      </c>
      <c r="F14" s="41"/>
      <c r="G14" s="41" t="s">
        <v>10</v>
      </c>
      <c r="H14" s="41"/>
      <c r="I14" s="41"/>
      <c r="J14" s="19">
        <f t="shared" si="1"/>
        <v>0</v>
      </c>
      <c r="K14" s="41" t="s">
        <v>10</v>
      </c>
      <c r="L14" s="41"/>
      <c r="M14" s="41"/>
      <c r="N14" s="18">
        <f t="shared" si="2"/>
        <v>0</v>
      </c>
      <c r="O14" s="41"/>
      <c r="P14" s="41"/>
      <c r="Q14" s="41" t="s">
        <v>10</v>
      </c>
      <c r="R14" s="41"/>
      <c r="S14" s="19">
        <f t="shared" si="3"/>
        <v>0</v>
      </c>
      <c r="T14" s="41"/>
      <c r="U14" s="41"/>
      <c r="V14" s="41"/>
      <c r="W14" s="41"/>
      <c r="X14" s="18">
        <f t="shared" si="4"/>
        <v>0</v>
      </c>
      <c r="Y14" s="23">
        <f t="shared" si="5"/>
        <v>0</v>
      </c>
      <c r="Z14" s="1">
        <f t="shared" si="6"/>
        <v>0</v>
      </c>
      <c r="AA14" s="12"/>
    </row>
    <row r="15" spans="1:27">
      <c r="A15" s="38"/>
      <c r="B15" s="40">
        <v>0</v>
      </c>
      <c r="C15" s="41" t="s">
        <v>10</v>
      </c>
      <c r="D15" s="41"/>
      <c r="E15" s="18">
        <f t="shared" si="0"/>
        <v>1</v>
      </c>
      <c r="F15" s="41"/>
      <c r="G15" s="41" t="s">
        <v>10</v>
      </c>
      <c r="H15" s="41"/>
      <c r="I15" s="41"/>
      <c r="J15" s="19">
        <f t="shared" si="1"/>
        <v>0</v>
      </c>
      <c r="K15" s="41" t="s">
        <v>10</v>
      </c>
      <c r="L15" s="41"/>
      <c r="M15" s="41"/>
      <c r="N15" s="18">
        <f t="shared" si="2"/>
        <v>0</v>
      </c>
      <c r="O15" s="41"/>
      <c r="P15" s="41"/>
      <c r="Q15" s="41" t="s">
        <v>10</v>
      </c>
      <c r="R15" s="41"/>
      <c r="S15" s="19">
        <f t="shared" si="3"/>
        <v>0</v>
      </c>
      <c r="T15" s="41"/>
      <c r="U15" s="41"/>
      <c r="V15" s="41"/>
      <c r="W15" s="41"/>
      <c r="X15" s="18">
        <f t="shared" si="4"/>
        <v>0</v>
      </c>
      <c r="Y15" s="23">
        <f t="shared" si="5"/>
        <v>0</v>
      </c>
      <c r="Z15" s="1">
        <f t="shared" si="6"/>
        <v>0</v>
      </c>
      <c r="AA15" s="12"/>
    </row>
    <row r="16" spans="1:27">
      <c r="A16" s="38"/>
      <c r="B16" s="40">
        <v>0</v>
      </c>
      <c r="C16" s="41" t="s">
        <v>10</v>
      </c>
      <c r="D16" s="41"/>
      <c r="E16" s="18">
        <f t="shared" si="0"/>
        <v>1</v>
      </c>
      <c r="F16" s="41"/>
      <c r="G16" s="41" t="s">
        <v>10</v>
      </c>
      <c r="H16" s="41"/>
      <c r="I16" s="41"/>
      <c r="J16" s="19">
        <f t="shared" si="1"/>
        <v>0</v>
      </c>
      <c r="K16" s="41" t="s">
        <v>10</v>
      </c>
      <c r="L16" s="41"/>
      <c r="M16" s="41"/>
      <c r="N16" s="18">
        <f t="shared" si="2"/>
        <v>0</v>
      </c>
      <c r="O16" s="41"/>
      <c r="P16" s="41"/>
      <c r="Q16" s="41" t="s">
        <v>10</v>
      </c>
      <c r="R16" s="41"/>
      <c r="S16" s="19">
        <f t="shared" si="3"/>
        <v>0</v>
      </c>
      <c r="T16" s="41"/>
      <c r="U16" s="41"/>
      <c r="V16" s="41"/>
      <c r="W16" s="41"/>
      <c r="X16" s="18">
        <f t="shared" si="4"/>
        <v>0</v>
      </c>
      <c r="Y16" s="23">
        <f t="shared" si="5"/>
        <v>0</v>
      </c>
      <c r="Z16" s="1">
        <f t="shared" si="6"/>
        <v>0</v>
      </c>
      <c r="AA16" s="12"/>
    </row>
    <row r="17" spans="1:27">
      <c r="A17" s="38"/>
      <c r="B17" s="40">
        <v>0</v>
      </c>
      <c r="C17" s="41" t="s">
        <v>10</v>
      </c>
      <c r="D17" s="41"/>
      <c r="E17" s="18">
        <f t="shared" si="0"/>
        <v>1</v>
      </c>
      <c r="F17" s="41"/>
      <c r="G17" s="41" t="s">
        <v>10</v>
      </c>
      <c r="H17" s="41"/>
      <c r="I17" s="41"/>
      <c r="J17" s="19">
        <f t="shared" si="1"/>
        <v>0</v>
      </c>
      <c r="K17" s="41" t="s">
        <v>10</v>
      </c>
      <c r="L17" s="41"/>
      <c r="M17" s="41"/>
      <c r="N17" s="18">
        <f t="shared" si="2"/>
        <v>0</v>
      </c>
      <c r="O17" s="41"/>
      <c r="P17" s="41"/>
      <c r="Q17" s="41" t="s">
        <v>10</v>
      </c>
      <c r="R17" s="41"/>
      <c r="S17" s="19">
        <f t="shared" si="3"/>
        <v>0</v>
      </c>
      <c r="T17" s="41"/>
      <c r="U17" s="41"/>
      <c r="V17" s="41"/>
      <c r="W17" s="41"/>
      <c r="X17" s="18">
        <f t="shared" si="4"/>
        <v>0</v>
      </c>
      <c r="Y17" s="23">
        <f t="shared" si="5"/>
        <v>0</v>
      </c>
      <c r="Z17" s="1">
        <f t="shared" si="6"/>
        <v>0</v>
      </c>
      <c r="AA17" s="12"/>
    </row>
    <row r="18" spans="1:27">
      <c r="A18" s="38" t="s">
        <v>68</v>
      </c>
      <c r="B18" s="40">
        <v>0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23">
        <f>B18*2</f>
        <v>0</v>
      </c>
      <c r="Z18" s="1">
        <v>0</v>
      </c>
      <c r="AA18" s="12"/>
    </row>
    <row r="19" spans="1:2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>
      <c r="A20" s="1" t="s">
        <v>25</v>
      </c>
      <c r="B20" s="30" t="s">
        <v>76</v>
      </c>
      <c r="C20" s="55" t="s">
        <v>22</v>
      </c>
      <c r="D20" s="55"/>
      <c r="E20" s="29"/>
      <c r="F20" s="55" t="s">
        <v>1</v>
      </c>
      <c r="G20" s="55"/>
      <c r="H20" s="55"/>
      <c r="I20" s="55"/>
      <c r="J20" s="29"/>
      <c r="K20" s="55" t="s">
        <v>6</v>
      </c>
      <c r="L20" s="55"/>
      <c r="M20" s="55"/>
      <c r="N20" s="29"/>
      <c r="O20" s="55" t="s">
        <v>29</v>
      </c>
      <c r="P20" s="55"/>
      <c r="Q20" s="55"/>
      <c r="R20" s="55"/>
      <c r="S20" s="29"/>
      <c r="T20" s="55" t="s">
        <v>17</v>
      </c>
      <c r="U20" s="55"/>
      <c r="V20" s="55"/>
      <c r="W20" s="55"/>
      <c r="X20" s="29" t="s">
        <v>5</v>
      </c>
      <c r="Y20" s="20" t="s">
        <v>5</v>
      </c>
      <c r="Z20" s="51" t="s">
        <v>21</v>
      </c>
      <c r="AA20" s="12"/>
    </row>
    <row r="21" spans="1:27" s="4" customFormat="1">
      <c r="A21" s="31"/>
      <c r="B21" s="26" t="s">
        <v>52</v>
      </c>
      <c r="C21" s="5" t="s">
        <v>23</v>
      </c>
      <c r="D21" s="6" t="s">
        <v>24</v>
      </c>
      <c r="E21" s="15"/>
      <c r="F21" s="5" t="s">
        <v>2</v>
      </c>
      <c r="G21" s="6" t="s">
        <v>3</v>
      </c>
      <c r="H21" s="7" t="s">
        <v>4</v>
      </c>
      <c r="I21" s="8" t="s">
        <v>16</v>
      </c>
      <c r="J21" s="15"/>
      <c r="K21" s="6" t="s">
        <v>9</v>
      </c>
      <c r="L21" s="7" t="s">
        <v>7</v>
      </c>
      <c r="M21" s="8" t="s">
        <v>8</v>
      </c>
      <c r="N21" s="15"/>
      <c r="O21" s="6" t="s">
        <v>26</v>
      </c>
      <c r="P21" s="7" t="s">
        <v>27</v>
      </c>
      <c r="Q21" s="8" t="s">
        <v>28</v>
      </c>
      <c r="R21" s="9"/>
      <c r="S21" s="15"/>
      <c r="T21" s="6" t="s">
        <v>18</v>
      </c>
      <c r="U21" s="9"/>
      <c r="V21" s="9"/>
      <c r="W21" s="9"/>
      <c r="X21" s="15"/>
      <c r="Y21" s="32">
        <f>SUM(Y22:Y25)</f>
        <v>12.5</v>
      </c>
      <c r="Z21" s="22">
        <f>SUM(Z22:Z25)</f>
        <v>2</v>
      </c>
      <c r="AA21" s="15"/>
    </row>
    <row r="22" spans="1:27">
      <c r="A22" s="38" t="s">
        <v>88</v>
      </c>
      <c r="B22" s="40">
        <v>1</v>
      </c>
      <c r="C22" s="41" t="s">
        <v>10</v>
      </c>
      <c r="D22" s="41"/>
      <c r="E22" s="18">
        <f>IF(D22="x",1.5,1)</f>
        <v>1</v>
      </c>
      <c r="F22" s="41"/>
      <c r="G22" s="41" t="s">
        <v>10</v>
      </c>
      <c r="H22" s="41"/>
      <c r="I22" s="41"/>
      <c r="J22" s="19">
        <f>IF(F22="x",2,IF(H22="x",-2,IF(I22="x",-0.5,0)))</f>
        <v>0</v>
      </c>
      <c r="K22" s="41" t="s">
        <v>10</v>
      </c>
      <c r="L22" s="41"/>
      <c r="M22" s="41"/>
      <c r="N22" s="18">
        <f>IF(L22="x",-1,IF(M22="x",-2,0))</f>
        <v>0</v>
      </c>
      <c r="O22" s="41"/>
      <c r="P22" s="41" t="s">
        <v>10</v>
      </c>
      <c r="Q22" s="41" t="s">
        <v>10</v>
      </c>
      <c r="R22" s="10">
        <f>IF(O22="X",2,0)</f>
        <v>0</v>
      </c>
      <c r="S22" s="19">
        <f>R22+U22+W22</f>
        <v>2.5</v>
      </c>
      <c r="T22" s="41"/>
      <c r="U22" s="10">
        <f>IF(P22="x",2,0)</f>
        <v>2</v>
      </c>
      <c r="V22" s="10"/>
      <c r="W22" s="10">
        <f>IF(Q22="x",0.5,0)</f>
        <v>0.5</v>
      </c>
      <c r="X22" s="18">
        <f>IF(T22="x",1,0)</f>
        <v>0</v>
      </c>
      <c r="Y22" s="23">
        <f>(10+J22+N22+S22+X22)*E22*B22</f>
        <v>12.5</v>
      </c>
      <c r="Z22" s="21">
        <f>(IF(D22="x",3,2))*B22</f>
        <v>2</v>
      </c>
      <c r="AA22" s="12"/>
    </row>
    <row r="23" spans="1:27">
      <c r="A23" s="38"/>
      <c r="B23" s="40">
        <v>0</v>
      </c>
      <c r="C23" s="41" t="s">
        <v>10</v>
      </c>
      <c r="D23" s="41"/>
      <c r="E23" s="18">
        <f>IF(D23="x",1.5,1)</f>
        <v>1</v>
      </c>
      <c r="F23" s="41"/>
      <c r="G23" s="41" t="s">
        <v>10</v>
      </c>
      <c r="H23" s="41"/>
      <c r="I23" s="41"/>
      <c r="J23" s="19">
        <f>IF(F23="x",2,IF(H23="x",-2,IF(I23="x",-0.5,0)))</f>
        <v>0</v>
      </c>
      <c r="K23" s="41" t="s">
        <v>10</v>
      </c>
      <c r="L23" s="41"/>
      <c r="M23" s="41"/>
      <c r="N23" s="18">
        <f>IF(L23="x",-1,IF(M23="x",-2,0))</f>
        <v>0</v>
      </c>
      <c r="O23" s="41"/>
      <c r="P23" s="41"/>
      <c r="Q23" s="41"/>
      <c r="R23" s="10">
        <f>IF(O23="X",2,0)</f>
        <v>0</v>
      </c>
      <c r="S23" s="19">
        <f>IF(O23="x",2,IF(P23="x",2,IF(Q23="x",0.5,0)))</f>
        <v>0</v>
      </c>
      <c r="T23" s="41"/>
      <c r="U23" s="10">
        <f>IF(P23="x",2,0)</f>
        <v>0</v>
      </c>
      <c r="V23" s="10"/>
      <c r="W23" s="10">
        <f>IF(Q23="x",0.5,0)</f>
        <v>0</v>
      </c>
      <c r="X23" s="18">
        <f>IF(T23="x",1,0)</f>
        <v>0</v>
      </c>
      <c r="Y23" s="23">
        <f>(10+J23+N23+S23+X23)*E23*B23</f>
        <v>0</v>
      </c>
      <c r="Z23" s="1">
        <f>(IF(D23="x",3,2))*B23</f>
        <v>0</v>
      </c>
      <c r="AA23" s="12"/>
    </row>
    <row r="24" spans="1:27">
      <c r="A24" s="38"/>
      <c r="B24" s="40">
        <v>0</v>
      </c>
      <c r="C24" s="41" t="s">
        <v>10</v>
      </c>
      <c r="D24" s="41"/>
      <c r="E24" s="18">
        <f>IF(D24="x",1.5,1)</f>
        <v>1</v>
      </c>
      <c r="F24" s="41"/>
      <c r="G24" s="41" t="s">
        <v>10</v>
      </c>
      <c r="H24" s="41"/>
      <c r="I24" s="41"/>
      <c r="J24" s="19">
        <f>IF(F24="x",2,IF(H24="x",-2,IF(I24="x",-0.5,0)))</f>
        <v>0</v>
      </c>
      <c r="K24" s="41" t="s">
        <v>10</v>
      </c>
      <c r="L24" s="41"/>
      <c r="M24" s="41"/>
      <c r="N24" s="18">
        <f>IF(L24="x",-1,IF(M24="x",-2,0))</f>
        <v>0</v>
      </c>
      <c r="O24" s="41"/>
      <c r="P24" s="41"/>
      <c r="Q24" s="41"/>
      <c r="R24" s="10">
        <f>IF(O24="X",2,0)</f>
        <v>0</v>
      </c>
      <c r="S24" s="19">
        <f>IF(O24="x",2,IF(P24="x",2,IF(Q24="x",0.5,0)))</f>
        <v>0</v>
      </c>
      <c r="T24" s="41"/>
      <c r="U24" s="10">
        <f>IF(P24="x",2,0)</f>
        <v>0</v>
      </c>
      <c r="V24" s="10"/>
      <c r="W24" s="10">
        <f>IF(Q24="x",0.5,0)</f>
        <v>0</v>
      </c>
      <c r="X24" s="18">
        <f>IF(T24="x",1,0)</f>
        <v>0</v>
      </c>
      <c r="Y24" s="23">
        <f>(10+J24+N24+S24+X24)*E24*B24</f>
        <v>0</v>
      </c>
      <c r="Z24" s="1">
        <f>(IF(D24="x",3,2))*B24</f>
        <v>0</v>
      </c>
      <c r="AA24" s="12"/>
    </row>
    <row r="25" spans="1:27">
      <c r="A25" s="38"/>
      <c r="B25" s="40">
        <v>0</v>
      </c>
      <c r="C25" s="41" t="s">
        <v>10</v>
      </c>
      <c r="D25" s="41"/>
      <c r="E25" s="18">
        <f>IF(D25="x",1.5,1)</f>
        <v>1</v>
      </c>
      <c r="F25" s="41"/>
      <c r="G25" s="41" t="s">
        <v>10</v>
      </c>
      <c r="H25" s="41"/>
      <c r="I25" s="41"/>
      <c r="J25" s="19">
        <f>IF(F25="x",2,IF(H25="x",-2,IF(I25="x",-0.5,0)))</f>
        <v>0</v>
      </c>
      <c r="K25" s="41" t="s">
        <v>10</v>
      </c>
      <c r="L25" s="41"/>
      <c r="M25" s="41"/>
      <c r="N25" s="18">
        <f>IF(L25="x",-1,IF(M25="x",-2,0))</f>
        <v>0</v>
      </c>
      <c r="O25" s="41"/>
      <c r="P25" s="41"/>
      <c r="Q25" s="41"/>
      <c r="R25" s="10">
        <f>IF(O25="X",2,0)</f>
        <v>0</v>
      </c>
      <c r="S25" s="19">
        <f>IF(O25="x",2,IF(P25="x",2,IF(Q25="x",0.5,0)))</f>
        <v>0</v>
      </c>
      <c r="T25" s="41"/>
      <c r="U25" s="10">
        <f>IF(P25="x",2,0)</f>
        <v>0</v>
      </c>
      <c r="V25" s="10"/>
      <c r="W25" s="10">
        <f>IF(Q25="x",0.5,0)</f>
        <v>0</v>
      </c>
      <c r="X25" s="18">
        <f>IF(T25="x",1,0)</f>
        <v>0</v>
      </c>
      <c r="Y25" s="23">
        <f>(10+J25+N25+S25+X25)*E25*B25</f>
        <v>0</v>
      </c>
      <c r="Z25" s="1">
        <f>(IF(D25="x",3,2))*B25</f>
        <v>0</v>
      </c>
      <c r="AA25" s="12"/>
    </row>
    <row r="26" spans="1:2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>
      <c r="A28" s="1" t="s">
        <v>30</v>
      </c>
      <c r="B28" s="30" t="s">
        <v>76</v>
      </c>
      <c r="C28" s="55" t="s">
        <v>31</v>
      </c>
      <c r="D28" s="55"/>
      <c r="E28" s="29"/>
      <c r="F28" s="55" t="s">
        <v>34</v>
      </c>
      <c r="G28" s="55"/>
      <c r="H28" s="55"/>
      <c r="I28" s="55"/>
      <c r="J28" s="29"/>
      <c r="K28" s="55" t="s">
        <v>22</v>
      </c>
      <c r="L28" s="55"/>
      <c r="M28" s="55"/>
      <c r="N28" s="29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0" t="s">
        <v>5</v>
      </c>
      <c r="Z28" s="52" t="s">
        <v>21</v>
      </c>
      <c r="AA28" s="12"/>
    </row>
    <row r="29" spans="1:27" s="4" customFormat="1">
      <c r="A29" s="31"/>
      <c r="B29" s="26" t="s">
        <v>52</v>
      </c>
      <c r="C29" s="5" t="s">
        <v>33</v>
      </c>
      <c r="D29" s="6" t="s">
        <v>32</v>
      </c>
      <c r="E29" s="15"/>
      <c r="F29" s="5" t="s">
        <v>35</v>
      </c>
      <c r="G29" s="6" t="s">
        <v>36</v>
      </c>
      <c r="H29" s="7" t="s">
        <v>37</v>
      </c>
      <c r="I29" s="9"/>
      <c r="J29" s="15"/>
      <c r="K29" s="6" t="s">
        <v>38</v>
      </c>
      <c r="L29" s="7" t="s">
        <v>39</v>
      </c>
      <c r="M29" s="8" t="s">
        <v>40</v>
      </c>
      <c r="N29" s="15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32">
        <f>SUM(Y30:Y33)</f>
        <v>8</v>
      </c>
      <c r="Z29" s="22">
        <f>SUM(Z30:Z33)</f>
        <v>1</v>
      </c>
      <c r="AA29" s="15"/>
    </row>
    <row r="30" spans="1:27">
      <c r="A30" s="38" t="s">
        <v>89</v>
      </c>
      <c r="B30" s="40">
        <v>1</v>
      </c>
      <c r="C30" s="41" t="s">
        <v>10</v>
      </c>
      <c r="D30" s="41"/>
      <c r="E30" s="18">
        <f>IF(D30="x",10,8)</f>
        <v>8</v>
      </c>
      <c r="F30" s="41"/>
      <c r="G30" s="41" t="s">
        <v>10</v>
      </c>
      <c r="H30" s="41"/>
      <c r="I30" s="9"/>
      <c r="J30" s="27">
        <f>IF(F30="x",2,IF(H30="x",-2,0))</f>
        <v>0</v>
      </c>
      <c r="K30" s="41" t="s">
        <v>10</v>
      </c>
      <c r="L30" s="41"/>
      <c r="M30" s="41"/>
      <c r="N30" s="18">
        <f>IF(L30="x",-2,IF(M30="x",2,0))</f>
        <v>0</v>
      </c>
      <c r="O30" s="16"/>
      <c r="P30" s="16"/>
      <c r="Q30" s="16"/>
      <c r="R30" s="16"/>
      <c r="S30" s="16"/>
      <c r="T30" s="16"/>
      <c r="U30" s="16"/>
      <c r="V30" s="16"/>
      <c r="W30" s="16"/>
      <c r="X30" s="12"/>
      <c r="Y30" s="23">
        <f>(E30+J30+N30)*B30</f>
        <v>8</v>
      </c>
      <c r="Z30" s="21">
        <f>(1*B30)</f>
        <v>1</v>
      </c>
      <c r="AA30" s="12"/>
    </row>
    <row r="31" spans="1:27">
      <c r="A31" s="38"/>
      <c r="B31" s="40">
        <v>0</v>
      </c>
      <c r="C31" s="41" t="s">
        <v>10</v>
      </c>
      <c r="D31" s="41"/>
      <c r="E31" s="18">
        <f>IF(D31="x",10,8)</f>
        <v>8</v>
      </c>
      <c r="F31" s="41"/>
      <c r="G31" s="41" t="s">
        <v>10</v>
      </c>
      <c r="H31" s="41"/>
      <c r="I31" s="9"/>
      <c r="J31" s="27">
        <f>IF(F31="x",2,IF(H31="x",-2,0))</f>
        <v>0</v>
      </c>
      <c r="K31" s="41" t="s">
        <v>10</v>
      </c>
      <c r="L31" s="41"/>
      <c r="M31" s="41"/>
      <c r="N31" s="18">
        <f>IF(L31="x",-2,IF(M31="x",2,0))</f>
        <v>0</v>
      </c>
      <c r="O31" s="16"/>
      <c r="P31" s="16"/>
      <c r="Q31" s="16"/>
      <c r="R31" s="16"/>
      <c r="S31" s="16"/>
      <c r="T31" s="16"/>
      <c r="U31" s="16"/>
      <c r="V31" s="16"/>
      <c r="W31" s="16"/>
      <c r="X31" s="12"/>
      <c r="Y31" s="23">
        <f>(E31+J31+N31)*B31</f>
        <v>0</v>
      </c>
      <c r="Z31" s="1">
        <f>(1*B31)</f>
        <v>0</v>
      </c>
      <c r="AA31" s="12"/>
    </row>
    <row r="32" spans="1:27">
      <c r="A32" s="38"/>
      <c r="B32" s="40">
        <v>0</v>
      </c>
      <c r="C32" s="41" t="s">
        <v>10</v>
      </c>
      <c r="D32" s="41"/>
      <c r="E32" s="18">
        <f>IF(D32="x",10,8)</f>
        <v>8</v>
      </c>
      <c r="F32" s="41"/>
      <c r="G32" s="41" t="s">
        <v>10</v>
      </c>
      <c r="H32" s="41"/>
      <c r="I32" s="9"/>
      <c r="J32" s="27">
        <f>IF(F32="x",2,IF(H32="x",-2,0))</f>
        <v>0</v>
      </c>
      <c r="K32" s="41" t="s">
        <v>10</v>
      </c>
      <c r="L32" s="41"/>
      <c r="M32" s="41"/>
      <c r="N32" s="18">
        <f>IF(L32="x",-2,IF(M32="x",2,0))</f>
        <v>0</v>
      </c>
      <c r="O32" s="16"/>
      <c r="P32" s="16"/>
      <c r="Q32" s="16"/>
      <c r="R32" s="16"/>
      <c r="S32" s="16"/>
      <c r="T32" s="16"/>
      <c r="U32" s="16"/>
      <c r="V32" s="16"/>
      <c r="W32" s="16"/>
      <c r="X32" s="12"/>
      <c r="Y32" s="23">
        <f>(E32+J32+N32)*B32</f>
        <v>0</v>
      </c>
      <c r="Z32" s="1">
        <f>(1*B32)</f>
        <v>0</v>
      </c>
      <c r="AA32" s="12"/>
    </row>
    <row r="33" spans="1:27">
      <c r="A33" s="38"/>
      <c r="B33" s="40">
        <v>0</v>
      </c>
      <c r="C33" s="41" t="s">
        <v>10</v>
      </c>
      <c r="D33" s="41"/>
      <c r="E33" s="18">
        <f>IF(D33="x",10,8)</f>
        <v>8</v>
      </c>
      <c r="F33" s="41"/>
      <c r="G33" s="41" t="s">
        <v>10</v>
      </c>
      <c r="H33" s="41"/>
      <c r="I33" s="9"/>
      <c r="J33" s="27">
        <f>IF(F33="x",2,IF(H33="x",-2,0))</f>
        <v>0</v>
      </c>
      <c r="K33" s="41" t="s">
        <v>10</v>
      </c>
      <c r="L33" s="41"/>
      <c r="M33" s="41"/>
      <c r="N33" s="18">
        <f>IF(L33="x",-2,IF(M33="x",2,0))</f>
        <v>0</v>
      </c>
      <c r="O33" s="37"/>
      <c r="P33" s="16"/>
      <c r="Q33" s="16"/>
      <c r="R33" s="16"/>
      <c r="S33" s="16"/>
      <c r="T33" s="16"/>
      <c r="U33" s="16"/>
      <c r="V33" s="16"/>
      <c r="W33" s="16"/>
      <c r="X33" s="12"/>
      <c r="Y33" s="23">
        <f>(E33+J33+N33)*B33</f>
        <v>0</v>
      </c>
      <c r="Z33" s="1">
        <f>(1*B33)</f>
        <v>0</v>
      </c>
      <c r="AA33" s="12"/>
    </row>
    <row r="34" spans="1:2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6"/>
      <c r="Q34" s="16"/>
      <c r="R34" s="16"/>
      <c r="S34" s="16"/>
      <c r="T34" s="16"/>
      <c r="U34" s="16"/>
      <c r="V34" s="16"/>
      <c r="W34" s="16"/>
      <c r="X34" s="12"/>
      <c r="Y34" s="12"/>
      <c r="Z34" s="12"/>
      <c r="AA34" s="12"/>
    </row>
    <row r="35" spans="1:27">
      <c r="A35" s="12"/>
      <c r="B35" s="12"/>
      <c r="C35" s="2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6"/>
      <c r="P35" s="16"/>
      <c r="Q35" s="16"/>
      <c r="R35" s="16"/>
      <c r="S35" s="16"/>
      <c r="T35" s="16"/>
      <c r="U35" s="16"/>
      <c r="V35" s="16"/>
      <c r="W35" s="16"/>
      <c r="X35" s="12"/>
      <c r="Y35" s="12"/>
      <c r="Z35" s="12"/>
      <c r="AA35" s="12"/>
    </row>
    <row r="36" spans="1:27">
      <c r="A36" s="12"/>
      <c r="B36" s="12" t="s">
        <v>54</v>
      </c>
      <c r="C36" s="12"/>
      <c r="D36" s="12"/>
      <c r="E36" s="12"/>
      <c r="F36" s="12" t="s">
        <v>56</v>
      </c>
      <c r="G36" s="12"/>
      <c r="H36" s="12"/>
      <c r="I36" s="12"/>
      <c r="J36" s="12"/>
      <c r="K36" s="12">
        <v>0</v>
      </c>
      <c r="L36" s="12"/>
      <c r="M36" s="12"/>
      <c r="N36" s="12"/>
      <c r="O36" s="16"/>
      <c r="P36" s="16"/>
      <c r="Q36" s="16"/>
      <c r="R36" s="16"/>
      <c r="S36" s="16"/>
      <c r="T36" s="16"/>
      <c r="U36" s="16"/>
      <c r="V36" s="16"/>
      <c r="W36" s="16"/>
      <c r="X36" s="12"/>
      <c r="Y36" s="12"/>
      <c r="Z36" s="12"/>
      <c r="AA36" s="12"/>
    </row>
    <row r="37" spans="1:27">
      <c r="A37" s="12"/>
      <c r="B37" s="12" t="s">
        <v>55</v>
      </c>
      <c r="C37" s="12"/>
      <c r="D37" s="12"/>
      <c r="E37" s="12"/>
      <c r="F37" s="12" t="s">
        <v>57</v>
      </c>
      <c r="G37" s="12"/>
      <c r="H37" s="12"/>
      <c r="I37" s="12"/>
      <c r="J37" s="12"/>
      <c r="K37" s="29">
        <v>1</v>
      </c>
      <c r="L37" s="12"/>
      <c r="M37" s="12"/>
      <c r="N37" s="12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2"/>
      <c r="Z37" s="12"/>
      <c r="AA37" s="12"/>
    </row>
    <row r="38" spans="1:27">
      <c r="A38" s="12"/>
      <c r="B38" s="12" t="s">
        <v>74</v>
      </c>
      <c r="C38" s="12"/>
      <c r="D38" s="12"/>
      <c r="E38" s="12"/>
      <c r="F38" s="12" t="s">
        <v>58</v>
      </c>
      <c r="G38" s="12"/>
      <c r="H38" s="12"/>
      <c r="I38" s="12"/>
      <c r="J38" s="12"/>
      <c r="K38" s="12">
        <v>2</v>
      </c>
      <c r="L38" s="12"/>
      <c r="M38" s="12"/>
      <c r="N38" s="12"/>
      <c r="O38" s="16"/>
      <c r="P38" s="16"/>
      <c r="Q38" s="16"/>
      <c r="R38" s="16"/>
      <c r="S38" s="16"/>
      <c r="T38" s="16"/>
      <c r="U38" s="16"/>
      <c r="V38" s="16"/>
      <c r="W38" s="16"/>
      <c r="X38" s="12"/>
      <c r="Y38" s="12"/>
      <c r="Z38" s="12"/>
      <c r="AA38" s="12"/>
    </row>
    <row r="39" spans="1:27">
      <c r="A39" s="12"/>
      <c r="B39" s="12" t="s">
        <v>61</v>
      </c>
      <c r="C39" s="12"/>
      <c r="D39" s="12"/>
      <c r="E39" s="12"/>
      <c r="F39" s="12" t="s">
        <v>59</v>
      </c>
      <c r="G39" s="12"/>
      <c r="H39" s="12"/>
      <c r="I39" s="12"/>
      <c r="J39" s="12"/>
      <c r="K39" s="12">
        <v>3</v>
      </c>
      <c r="L39" s="12"/>
      <c r="M39" s="12"/>
      <c r="N39" s="12"/>
      <c r="O39" s="16"/>
      <c r="P39" s="16"/>
      <c r="Q39" s="16"/>
      <c r="R39" s="16"/>
      <c r="S39" s="16"/>
      <c r="T39" s="16"/>
      <c r="U39" s="16"/>
      <c r="V39" s="16"/>
      <c r="W39" s="16"/>
      <c r="X39" s="12"/>
      <c r="Y39" s="12"/>
      <c r="Z39" s="12"/>
      <c r="AA39" s="12"/>
    </row>
    <row r="40" spans="1:27">
      <c r="A40" s="12"/>
      <c r="B40" s="12" t="s">
        <v>72</v>
      </c>
      <c r="C40" s="12"/>
      <c r="D40" s="12"/>
      <c r="E40" s="12"/>
      <c r="F40" s="12" t="s">
        <v>60</v>
      </c>
      <c r="G40" s="12"/>
      <c r="H40" s="12"/>
      <c r="I40" s="12"/>
      <c r="J40" s="12"/>
      <c r="K40" s="12">
        <v>4</v>
      </c>
      <c r="L40" s="12"/>
      <c r="M40" s="12"/>
      <c r="N40" s="12"/>
      <c r="O40" s="16"/>
      <c r="P40" s="16"/>
      <c r="Q40" s="16"/>
      <c r="R40" s="16"/>
      <c r="S40" s="16"/>
      <c r="T40" s="16"/>
      <c r="U40" s="16"/>
      <c r="V40" s="16"/>
      <c r="W40" s="16"/>
      <c r="X40" s="12"/>
      <c r="Y40" s="12"/>
      <c r="Z40" s="12"/>
      <c r="AA40" s="12"/>
    </row>
    <row r="41" spans="1:27">
      <c r="A41" s="12"/>
      <c r="B41" s="12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6"/>
      <c r="P41" s="16"/>
      <c r="Q41" s="16"/>
      <c r="R41" s="16"/>
      <c r="S41" s="16"/>
      <c r="T41" s="16"/>
      <c r="U41" s="16"/>
      <c r="V41" s="16"/>
      <c r="W41" s="16"/>
      <c r="X41" s="12"/>
      <c r="Y41" s="12"/>
      <c r="Z41" s="12"/>
      <c r="AA41" s="12"/>
    </row>
    <row r="42" spans="1:27">
      <c r="A42" s="12"/>
      <c r="B42" s="12" t="s">
        <v>71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6"/>
      <c r="P42" s="16"/>
      <c r="Q42" s="16"/>
      <c r="R42" s="16"/>
      <c r="S42" s="16"/>
      <c r="T42" s="16"/>
      <c r="U42" s="16"/>
      <c r="V42" s="16"/>
      <c r="W42" s="16"/>
      <c r="X42" s="12"/>
      <c r="Y42" s="12"/>
      <c r="Z42" s="12"/>
      <c r="AA42" s="12"/>
    </row>
    <row r="43" spans="1:27">
      <c r="A43" s="12"/>
      <c r="B43" s="12" t="s">
        <v>62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6"/>
      <c r="P43" s="16"/>
      <c r="Q43" s="16"/>
      <c r="R43" s="16"/>
      <c r="S43" s="16"/>
      <c r="T43" s="16"/>
      <c r="U43" s="16"/>
      <c r="V43" s="16"/>
      <c r="W43" s="16"/>
      <c r="X43" s="12"/>
      <c r="Y43" s="12"/>
      <c r="Z43" s="12"/>
      <c r="AA43" s="12"/>
    </row>
    <row r="44" spans="1:27">
      <c r="A44" s="12"/>
      <c r="B44" s="12" t="s">
        <v>63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33"/>
      <c r="P44" s="34"/>
      <c r="Q44" s="34"/>
      <c r="R44" s="34"/>
      <c r="S44" s="34"/>
      <c r="T44" s="34"/>
      <c r="U44" s="34"/>
      <c r="V44" s="34"/>
      <c r="W44" s="34"/>
      <c r="X44" s="12"/>
      <c r="Y44" s="12"/>
      <c r="Z44" s="12"/>
      <c r="AA44" s="12"/>
    </row>
    <row r="45" spans="1:27">
      <c r="A45" s="12"/>
      <c r="B45" s="12" t="s">
        <v>64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3"/>
      <c r="P45" s="34"/>
      <c r="Q45" s="34"/>
      <c r="R45" s="34"/>
      <c r="S45" s="34"/>
      <c r="T45" s="34"/>
      <c r="U45" s="34"/>
      <c r="V45" s="34"/>
      <c r="W45" s="34"/>
      <c r="X45" s="12"/>
      <c r="Y45" s="12"/>
      <c r="Z45" s="12"/>
      <c r="AA45" s="12"/>
    </row>
    <row r="46" spans="1:27">
      <c r="A46" s="12"/>
      <c r="B46" s="12" t="s">
        <v>65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</sheetData>
  <sheetProtection password="EED8" sheet="1" objects="1" scenarios="1"/>
  <mergeCells count="29">
    <mergeCell ref="C28:D28"/>
    <mergeCell ref="F28:I28"/>
    <mergeCell ref="K28:M28"/>
    <mergeCell ref="C18:X18"/>
    <mergeCell ref="C20:D20"/>
    <mergeCell ref="F20:I20"/>
    <mergeCell ref="K20:M20"/>
    <mergeCell ref="O20:R20"/>
    <mergeCell ref="T20:W20"/>
    <mergeCell ref="W6:X6"/>
    <mergeCell ref="O7:P7"/>
    <mergeCell ref="Q7:R7"/>
    <mergeCell ref="C10:D10"/>
    <mergeCell ref="F10:I10"/>
    <mergeCell ref="K10:M10"/>
    <mergeCell ref="O10:R10"/>
    <mergeCell ref="T10:W10"/>
    <mergeCell ref="B6:D6"/>
    <mergeCell ref="F6:I6"/>
    <mergeCell ref="K6:M6"/>
    <mergeCell ref="O6:P6"/>
    <mergeCell ref="Q6:R6"/>
    <mergeCell ref="T6:U6"/>
    <mergeCell ref="B5:D5"/>
    <mergeCell ref="F5:I5"/>
    <mergeCell ref="K5:M5"/>
    <mergeCell ref="O5:R5"/>
    <mergeCell ref="T5:U5"/>
    <mergeCell ref="W5:X5"/>
  </mergeCells>
  <dataValidations count="6">
    <dataValidation type="list" allowBlank="1" showInputMessage="1" showErrorMessage="1" sqref="O7:R7">
      <formula1>$K$36:$K$40</formula1>
    </dataValidation>
    <dataValidation type="list" allowBlank="1" showInputMessage="1" showErrorMessage="1" sqref="B6:D6">
      <formula1>$B$36:$B$46</formula1>
    </dataValidation>
    <dataValidation type="list" allowBlank="1" showInputMessage="1" showErrorMessage="1" sqref="F6:I6">
      <formula1>$F$36:$F$40</formula1>
    </dataValidation>
    <dataValidation type="list" allowBlank="1" showInputMessage="1" showErrorMessage="1" sqref="K6:M6">
      <formula1>$K$7:$K$8</formula1>
    </dataValidation>
    <dataValidation type="list" allowBlank="1" showInputMessage="1" showErrorMessage="1" sqref="W6:X6">
      <formula1>$W$7:$W$8</formula1>
    </dataValidation>
    <dataValidation type="list" allowBlank="1" showInputMessage="1" showErrorMessage="1" sqref="T6:U6">
      <formula1>$T$7:$T$8</formula1>
    </dataValidation>
  </dataValidations>
  <pageMargins left="0.70866141732283472" right="1.37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Army Builder</vt:lpstr>
      <vt:lpstr>Ex. 1 British Peninsular</vt:lpstr>
      <vt:lpstr>Ex. 2 French Peninsular</vt:lpstr>
      <vt:lpstr>'Army Builder'!Druckbereich</vt:lpstr>
      <vt:lpstr>'Ex. 1 British Peninsular'!Druckbereich</vt:lpstr>
      <vt:lpstr>'Ex. 2 French Peninsular'!Druckbereich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BTP</dc:creator>
  <cp:lastModifiedBy>BTP</cp:lastModifiedBy>
  <cp:lastPrinted>2011-05-22T08:35:25Z</cp:lastPrinted>
  <dcterms:created xsi:type="dcterms:W3CDTF">2011-05-19T18:46:17Z</dcterms:created>
  <dcterms:modified xsi:type="dcterms:W3CDTF">2011-05-22T08:43:57Z</dcterms:modified>
</cp:coreProperties>
</file>